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/>
  </bookViews>
  <sheets>
    <sheet name="在职干部全额" sheetId="1" r:id="rId1"/>
    <sheet name="在职干部差额" sheetId="3" r:id="rId2"/>
    <sheet name="附属中学" sheetId="7" r:id="rId3"/>
    <sheet name="Sheet1" sheetId="8" r:id="rId4"/>
  </sheets>
  <calcPr calcId="144525"/>
</workbook>
</file>

<file path=xl/sharedStrings.xml><?xml version="1.0" encoding="utf-8"?>
<sst xmlns="http://schemas.openxmlformats.org/spreadsheetml/2006/main" count="233" uniqueCount="87">
  <si>
    <t>2023年度住房货币化补贴排序名单（第二榜公示）</t>
  </si>
  <si>
    <t>在职干部全额补贴：</t>
  </si>
  <si>
    <t>序号</t>
  </si>
  <si>
    <t>姓名</t>
  </si>
  <si>
    <t>单位</t>
  </si>
  <si>
    <t>职务(级别)</t>
  </si>
  <si>
    <t>应享受面积</t>
  </si>
  <si>
    <t>93年前工龄(年)</t>
  </si>
  <si>
    <t>入大学时间</t>
  </si>
  <si>
    <t>参加工作时间</t>
  </si>
  <si>
    <t>到我校时间</t>
  </si>
  <si>
    <t>职龄起始时间（年）</t>
  </si>
  <si>
    <t>工龄分</t>
  </si>
  <si>
    <t>职龄分</t>
  </si>
  <si>
    <t>工龄
（周年）
（含大学学龄）</t>
  </si>
  <si>
    <t>是否为博士</t>
  </si>
  <si>
    <t>附加分      正高、博士、30年工龄</t>
  </si>
  <si>
    <t>总分</t>
  </si>
  <si>
    <t>中(科)级</t>
  </si>
  <si>
    <t>副高（处）级</t>
  </si>
  <si>
    <t>正高（校）级</t>
  </si>
  <si>
    <t>由畅宇</t>
  </si>
  <si>
    <t>数学学院</t>
  </si>
  <si>
    <t>副高</t>
  </si>
  <si>
    <t>是</t>
  </si>
  <si>
    <t>张海燕</t>
  </si>
  <si>
    <t xml:space="preserve">国际教育学院 </t>
  </si>
  <si>
    <t>正高</t>
  </si>
  <si>
    <t>否</t>
  </si>
  <si>
    <t>赵  微</t>
  </si>
  <si>
    <t>音乐学院</t>
  </si>
  <si>
    <t>王  菲</t>
  </si>
  <si>
    <t>美术学院</t>
  </si>
  <si>
    <t>放弃</t>
  </si>
  <si>
    <t>高红杰</t>
  </si>
  <si>
    <t>高职院</t>
  </si>
  <si>
    <t>宋  梅</t>
  </si>
  <si>
    <t>物理学院</t>
  </si>
  <si>
    <t>曹  阳</t>
  </si>
  <si>
    <t>外国语学院</t>
  </si>
  <si>
    <t>常  青</t>
  </si>
  <si>
    <t>申  华</t>
  </si>
  <si>
    <t>张  晖</t>
  </si>
  <si>
    <t>中级</t>
  </si>
  <si>
    <t>张天予</t>
  </si>
  <si>
    <t>何双男</t>
  </si>
  <si>
    <t>薛  丽</t>
  </si>
  <si>
    <t>王  冰</t>
  </si>
  <si>
    <t>杨冬梅</t>
  </si>
  <si>
    <t>韦  佳</t>
  </si>
  <si>
    <t>体育学院</t>
  </si>
  <si>
    <t>杜  猛</t>
  </si>
  <si>
    <t>张  贞</t>
  </si>
  <si>
    <t>管理学院</t>
  </si>
  <si>
    <t>处级</t>
  </si>
  <si>
    <t>张  丽</t>
  </si>
  <si>
    <t>苗雨青</t>
  </si>
  <si>
    <t>于文波</t>
  </si>
  <si>
    <t>顾红生</t>
  </si>
  <si>
    <t>李树多</t>
  </si>
  <si>
    <t>教育科学与技术学院</t>
  </si>
  <si>
    <t>汝春雷</t>
  </si>
  <si>
    <t>资产管理处</t>
  </si>
  <si>
    <t>徐  振</t>
  </si>
  <si>
    <t>赵明鑫</t>
  </si>
  <si>
    <t>计算中心</t>
  </si>
  <si>
    <t>任海兰</t>
  </si>
  <si>
    <t>赵大海</t>
  </si>
  <si>
    <t>梁  宁</t>
  </si>
  <si>
    <t>张  岚</t>
  </si>
  <si>
    <t>李  慧</t>
  </si>
  <si>
    <t>杨  峰</t>
  </si>
  <si>
    <t>朱  涛</t>
  </si>
  <si>
    <t>连晓红</t>
  </si>
  <si>
    <t>孙立东</t>
  </si>
  <si>
    <t>王  宁</t>
  </si>
  <si>
    <t>花  震</t>
  </si>
  <si>
    <t>问王姐，军龄是否算职龄</t>
  </si>
  <si>
    <t>1991年当兵，</t>
  </si>
  <si>
    <t>在职干部差额补贴：</t>
  </si>
  <si>
    <t>姜艳华</t>
  </si>
  <si>
    <t>罗洋</t>
  </si>
  <si>
    <t>单位：鞍山师范学院附属中学</t>
  </si>
  <si>
    <t>刘  芳</t>
  </si>
  <si>
    <t>师院附中</t>
  </si>
  <si>
    <t xml:space="preserve"> </t>
  </si>
  <si>
    <t>赵慧书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</si>
</sst>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b/>
      <sz val="20"/>
      <name val="宋体"/>
      <charset val="134"/>
    </font>
    <font>
      <sz val="14"/>
      <name val="宋体"/>
      <charset val="134"/>
    </font>
    <font>
      <sz val="12"/>
      <name val="宋体"/>
      <charset val="134"/>
    </font>
    <font>
      <sz val="11"/>
      <name val="宋体"/>
      <charset val="134"/>
    </font>
    <font>
      <sz val="10"/>
      <name val="宋体"/>
      <charset val="134"/>
    </font>
    <font>
      <sz val="11"/>
      <color rgb="FFFF0000"/>
      <name val="宋体"/>
      <charset val="134"/>
      <scheme val="minor"/>
    </font>
    <font>
      <b/>
      <sz val="16"/>
      <name val="宋体"/>
      <charset val="134"/>
    </font>
    <font>
      <sz val="11"/>
      <name val="仿宋"/>
      <charset val="134"/>
    </font>
    <font>
      <sz val="11"/>
      <color rgb="FF7030A0"/>
      <name val="仿宋"/>
      <charset val="134"/>
    </font>
    <font>
      <sz val="11"/>
      <color rgb="FFFF0000"/>
      <name val="仿宋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2" fillId="3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7" borderId="8" applyNumberFormat="0" applyFont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3" fillId="0" borderId="0"/>
    <xf numFmtId="0" fontId="22" fillId="0" borderId="9" applyNumberFormat="0" applyFill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3" fillId="11" borderId="11" applyNumberFormat="0" applyAlignment="0" applyProtection="0">
      <alignment vertical="center"/>
    </xf>
    <xf numFmtId="0" fontId="24" fillId="11" borderId="7" applyNumberFormat="0" applyAlignment="0" applyProtection="0">
      <alignment vertical="center"/>
    </xf>
    <xf numFmtId="0" fontId="25" fillId="12" borderId="12" applyNumberFormat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6" fillId="0" borderId="13" applyNumberFormat="0" applyFill="0" applyAlignment="0" applyProtection="0">
      <alignment vertical="center"/>
    </xf>
    <xf numFmtId="0" fontId="27" fillId="0" borderId="14" applyNumberFormat="0" applyFill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0" fillId="0" borderId="0">
      <alignment vertical="center"/>
    </xf>
    <xf numFmtId="0" fontId="3" fillId="0" borderId="0"/>
  </cellStyleXfs>
  <cellXfs count="2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4" fillId="0" borderId="4" xfId="5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5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5" xfId="51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left" vertical="center" wrapText="1"/>
    </xf>
    <xf numFmtId="0" fontId="5" fillId="0" borderId="4" xfId="51" applyFont="1" applyFill="1" applyBorder="1" applyAlignment="1">
      <alignment horizontal="center" vertical="center" wrapText="1"/>
    </xf>
    <xf numFmtId="0" fontId="5" fillId="0" borderId="1" xfId="5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0" fillId="0" borderId="0" xfId="0" applyFont="1" applyAlignment="1">
      <alignment horizontal="center" vertical="center"/>
    </xf>
    <xf numFmtId="0" fontId="6" fillId="0" borderId="0" xfId="0" applyFont="1">
      <alignment vertical="center"/>
    </xf>
    <xf numFmtId="0" fontId="0" fillId="0" borderId="0" xfId="0" applyFont="1">
      <alignment vertical="center"/>
    </xf>
    <xf numFmtId="0" fontId="7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常规 9" xfId="20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17" xfId="50"/>
    <cellStyle name="常规 18" xfId="51"/>
    <cellStyle name="常规 19" xf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42"/>
  <sheetViews>
    <sheetView tabSelected="1" workbookViewId="0">
      <selection activeCell="T8" sqref="T8"/>
    </sheetView>
  </sheetViews>
  <sheetFormatPr defaultColWidth="7.37962962962963" defaultRowHeight="21" customHeight="1"/>
  <cols>
    <col min="1" max="1" width="4.22222222222222" style="20" customWidth="1"/>
    <col min="2" max="2" width="7.22222222222222" style="20" customWidth="1"/>
    <col min="3" max="3" width="10.6666666666667" style="20" customWidth="1"/>
    <col min="4" max="4" width="7.55555555555556" style="18" customWidth="1"/>
    <col min="5" max="5" width="6.11111111111111" style="20" customWidth="1"/>
    <col min="6" max="6" width="7.37962962962963" style="20" customWidth="1"/>
    <col min="7" max="7" width="7.25" style="20" customWidth="1"/>
    <col min="8" max="8" width="8" style="20" customWidth="1"/>
    <col min="9" max="10" width="7.37962962962963" style="20" customWidth="1"/>
    <col min="11" max="11" width="8.77777777777778" style="20" customWidth="1"/>
    <col min="12" max="12" width="6.33333333333333" style="20" customWidth="1"/>
    <col min="13" max="13" width="7.37962962962963" style="20" customWidth="1"/>
    <col min="14" max="14" width="7.5" style="20" customWidth="1"/>
    <col min="15" max="17" width="7.37962962962963" style="20" customWidth="1"/>
    <col min="18" max="18" width="7" style="20" customWidth="1"/>
    <col min="19" max="16365" width="7.37962962962963" style="20" customWidth="1"/>
    <col min="16366" max="16384" width="7.37962962962963" style="20"/>
  </cols>
  <sheetData>
    <row r="1" customHeight="1" spans="1:18">
      <c r="A1" s="21" t="s">
        <v>0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  <c r="Q1" s="21"/>
      <c r="R1" s="21"/>
    </row>
    <row r="2" customHeight="1" spans="1:18">
      <c r="A2" s="22" t="s">
        <v>1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</row>
    <row r="3" customHeight="1" spans="1:18">
      <c r="A3" s="23" t="s">
        <v>2</v>
      </c>
      <c r="B3" s="23" t="s">
        <v>3</v>
      </c>
      <c r="C3" s="23" t="s">
        <v>4</v>
      </c>
      <c r="D3" s="23" t="s">
        <v>5</v>
      </c>
      <c r="E3" s="23" t="s">
        <v>6</v>
      </c>
      <c r="F3" s="23" t="s">
        <v>7</v>
      </c>
      <c r="G3" s="9" t="s">
        <v>8</v>
      </c>
      <c r="H3" s="9" t="s">
        <v>9</v>
      </c>
      <c r="I3" s="9" t="s">
        <v>10</v>
      </c>
      <c r="J3" s="9" t="s">
        <v>11</v>
      </c>
      <c r="K3" s="9"/>
      <c r="L3" s="9"/>
      <c r="M3" s="9" t="s">
        <v>12</v>
      </c>
      <c r="N3" s="9" t="s">
        <v>13</v>
      </c>
      <c r="O3" s="9" t="s">
        <v>14</v>
      </c>
      <c r="P3" s="9" t="s">
        <v>15</v>
      </c>
      <c r="Q3" s="9" t="s">
        <v>16</v>
      </c>
      <c r="R3" s="9" t="s">
        <v>17</v>
      </c>
    </row>
    <row r="4" customHeight="1" spans="1:18">
      <c r="A4" s="23"/>
      <c r="B4" s="23"/>
      <c r="C4" s="23"/>
      <c r="D4" s="23"/>
      <c r="E4" s="23"/>
      <c r="F4" s="23"/>
      <c r="G4" s="9"/>
      <c r="H4" s="9"/>
      <c r="I4" s="9"/>
      <c r="J4" s="9" t="s">
        <v>18</v>
      </c>
      <c r="K4" s="9" t="s">
        <v>19</v>
      </c>
      <c r="L4" s="9" t="s">
        <v>20</v>
      </c>
      <c r="M4" s="9"/>
      <c r="N4" s="9"/>
      <c r="O4" s="9"/>
      <c r="P4" s="9"/>
      <c r="Q4" s="9"/>
      <c r="R4" s="9"/>
    </row>
    <row r="5" customHeight="1" spans="1:18">
      <c r="A5" s="24">
        <v>1</v>
      </c>
      <c r="B5" s="24" t="s">
        <v>21</v>
      </c>
      <c r="C5" s="24" t="s">
        <v>22</v>
      </c>
      <c r="D5" s="24" t="s">
        <v>23</v>
      </c>
      <c r="E5" s="24">
        <f t="shared" ref="E5:E14" si="0">IF(D5="正高",140,IF(D5="副高",105,IF(D5="处级",105,IF(D5="中级",90,IF(D5="初级",85)))))</f>
        <v>105</v>
      </c>
      <c r="F5" s="24">
        <f>IF(H5&gt;1993,(0),IF(H5&lt;=1993,(1993-H5+1)))</f>
        <v>0</v>
      </c>
      <c r="G5" s="24">
        <v>1991</v>
      </c>
      <c r="H5" s="24">
        <v>1995</v>
      </c>
      <c r="I5" s="24">
        <v>2019</v>
      </c>
      <c r="J5" s="24">
        <v>2002</v>
      </c>
      <c r="K5" s="24">
        <v>2009</v>
      </c>
      <c r="L5" s="24"/>
      <c r="M5" s="24">
        <f>IF(G5="",(2022-H5+1),(2022-G5+1))</f>
        <v>32</v>
      </c>
      <c r="N5" s="24">
        <f t="shared" ref="N5:N64" si="1">IF(D5="正高",(2022-L5+1)*2.5+(L5-K5)*2+(K5-J5)*1.5,IF(D5="副高",(2022-K5+1)*2+(K5-J5)*1.5,IF(D5="处级",(2022-K5+1)*2+(K5-J5)*1.5,IF(D5="中级",(2022-J5+1)*1.5))))</f>
        <v>38.5</v>
      </c>
      <c r="O5" s="24">
        <f t="shared" ref="O5:O53" si="2">M5-1</f>
        <v>31</v>
      </c>
      <c r="P5" s="24" t="s">
        <v>24</v>
      </c>
      <c r="Q5" s="24">
        <f>IF(D5="正高",3,IF(O5&gt;=30,3,IF(P5="是",3)))</f>
        <v>3</v>
      </c>
      <c r="R5" s="24">
        <f>(M5+N5+Q5)</f>
        <v>73.5</v>
      </c>
    </row>
    <row r="6" customHeight="1" spans="1:18">
      <c r="A6" s="24">
        <v>2</v>
      </c>
      <c r="B6" s="24" t="s">
        <v>25</v>
      </c>
      <c r="C6" s="24" t="s">
        <v>26</v>
      </c>
      <c r="D6" s="24" t="s">
        <v>27</v>
      </c>
      <c r="E6" s="24">
        <f t="shared" si="0"/>
        <v>140</v>
      </c>
      <c r="F6" s="24">
        <f>IF(H6&gt;1993,(0),IF(H6&lt;=1993,(1993-H6+1)))</f>
        <v>0</v>
      </c>
      <c r="G6" s="24">
        <v>1993</v>
      </c>
      <c r="H6" s="24">
        <v>1996</v>
      </c>
      <c r="I6" s="24">
        <v>1996</v>
      </c>
      <c r="J6" s="24">
        <v>2003</v>
      </c>
      <c r="K6" s="24">
        <v>2008</v>
      </c>
      <c r="L6" s="24">
        <v>2021</v>
      </c>
      <c r="M6" s="24">
        <v>30</v>
      </c>
      <c r="N6" s="24">
        <f t="shared" si="1"/>
        <v>38.5</v>
      </c>
      <c r="O6" s="24">
        <f t="shared" si="2"/>
        <v>29</v>
      </c>
      <c r="P6" s="24" t="s">
        <v>28</v>
      </c>
      <c r="Q6" s="24">
        <v>3</v>
      </c>
      <c r="R6" s="24">
        <f>(M6+N6+Q6)</f>
        <v>71.5</v>
      </c>
    </row>
    <row r="7" customHeight="1" spans="1:18">
      <c r="A7" s="24">
        <v>3</v>
      </c>
      <c r="B7" s="24" t="s">
        <v>29</v>
      </c>
      <c r="C7" s="24" t="s">
        <v>30</v>
      </c>
      <c r="D7" s="24" t="s">
        <v>23</v>
      </c>
      <c r="E7" s="24">
        <f t="shared" si="0"/>
        <v>105</v>
      </c>
      <c r="F7" s="24">
        <f>IF(H7&gt;1993,(0),IF(H7&lt;=1993,(1993-H7+1)))</f>
        <v>2</v>
      </c>
      <c r="G7" s="24">
        <v>1990</v>
      </c>
      <c r="H7" s="24">
        <v>1992</v>
      </c>
      <c r="I7" s="24">
        <v>2002</v>
      </c>
      <c r="J7" s="24">
        <v>2004</v>
      </c>
      <c r="K7" s="24">
        <v>2013</v>
      </c>
      <c r="L7" s="24"/>
      <c r="M7" s="24">
        <f>IF(G7="",(2022-H7+1),(2022-G7+1))</f>
        <v>33</v>
      </c>
      <c r="N7" s="24">
        <f t="shared" si="1"/>
        <v>33.5</v>
      </c>
      <c r="O7" s="24">
        <f t="shared" si="2"/>
        <v>32</v>
      </c>
      <c r="P7" s="24" t="s">
        <v>28</v>
      </c>
      <c r="Q7" s="24">
        <f>IF(D7="正高",3,IF(O7&gt;=30,3,IF(P7="是",3)))</f>
        <v>3</v>
      </c>
      <c r="R7" s="24">
        <f>(M7+N7+Q7)</f>
        <v>69.5</v>
      </c>
    </row>
    <row r="8" customHeight="1" spans="1:19">
      <c r="A8" s="25">
        <v>4</v>
      </c>
      <c r="B8" s="25" t="s">
        <v>31</v>
      </c>
      <c r="C8" s="25" t="s">
        <v>32</v>
      </c>
      <c r="D8" s="25" t="s">
        <v>23</v>
      </c>
      <c r="E8" s="25">
        <f t="shared" si="0"/>
        <v>105</v>
      </c>
      <c r="F8" s="25">
        <v>0</v>
      </c>
      <c r="G8" s="25">
        <v>1993</v>
      </c>
      <c r="H8" s="25">
        <v>1997</v>
      </c>
      <c r="I8" s="25">
        <v>1998</v>
      </c>
      <c r="J8" s="25">
        <v>2003</v>
      </c>
      <c r="K8" s="25">
        <v>2018</v>
      </c>
      <c r="L8" s="25"/>
      <c r="M8" s="25">
        <f>IF(G8="",(2022-H8+1),(2022-G8+1))</f>
        <v>30</v>
      </c>
      <c r="N8" s="25">
        <f t="shared" si="1"/>
        <v>32.5</v>
      </c>
      <c r="O8" s="25">
        <f t="shared" si="2"/>
        <v>29</v>
      </c>
      <c r="P8" s="25" t="s">
        <v>28</v>
      </c>
      <c r="Q8" s="25">
        <v>0</v>
      </c>
      <c r="R8" s="25">
        <v>67</v>
      </c>
      <c r="S8" s="20" t="s">
        <v>33</v>
      </c>
    </row>
    <row r="9" customHeight="1" spans="1:18">
      <c r="A9" s="24">
        <v>5</v>
      </c>
      <c r="B9" s="24" t="s">
        <v>34</v>
      </c>
      <c r="C9" s="24" t="s">
        <v>35</v>
      </c>
      <c r="D9" s="24" t="s">
        <v>23</v>
      </c>
      <c r="E9" s="24">
        <f t="shared" si="0"/>
        <v>105</v>
      </c>
      <c r="F9" s="24">
        <f t="shared" ref="F9:F14" si="3">IF(H9&gt;1993,(0),IF(H9&lt;=1993,(1993-H9+1)))</f>
        <v>0</v>
      </c>
      <c r="G9" s="24">
        <v>1994</v>
      </c>
      <c r="H9" s="24">
        <v>1998</v>
      </c>
      <c r="I9" s="24">
        <v>1998</v>
      </c>
      <c r="J9" s="24">
        <v>2003</v>
      </c>
      <c r="K9" s="24">
        <v>2009</v>
      </c>
      <c r="L9" s="24"/>
      <c r="M9" s="24">
        <v>29</v>
      </c>
      <c r="N9" s="24">
        <f t="shared" si="1"/>
        <v>37</v>
      </c>
      <c r="O9" s="24">
        <f t="shared" si="2"/>
        <v>28</v>
      </c>
      <c r="P9" s="24" t="s">
        <v>28</v>
      </c>
      <c r="Q9" s="24">
        <v>0</v>
      </c>
      <c r="R9" s="24">
        <f>(M9+N9+Q9)</f>
        <v>66</v>
      </c>
    </row>
    <row r="10" s="19" customFormat="1" customHeight="1" spans="1:18">
      <c r="A10" s="26">
        <v>6</v>
      </c>
      <c r="B10" s="26" t="s">
        <v>36</v>
      </c>
      <c r="C10" s="26" t="s">
        <v>37</v>
      </c>
      <c r="D10" s="26" t="s">
        <v>23</v>
      </c>
      <c r="E10" s="26">
        <f t="shared" si="0"/>
        <v>105</v>
      </c>
      <c r="F10" s="26">
        <f t="shared" si="3"/>
        <v>0</v>
      </c>
      <c r="G10" s="26">
        <v>1993</v>
      </c>
      <c r="H10" s="26">
        <v>1997</v>
      </c>
      <c r="I10" s="26">
        <v>1997</v>
      </c>
      <c r="J10" s="26">
        <v>2002</v>
      </c>
      <c r="K10" s="26">
        <v>2015</v>
      </c>
      <c r="L10" s="26"/>
      <c r="M10" s="26">
        <f>IF(G10="",(2022-H10+1),(2022-G10+1))</f>
        <v>30</v>
      </c>
      <c r="N10" s="26">
        <f t="shared" si="1"/>
        <v>35.5</v>
      </c>
      <c r="O10" s="26">
        <f t="shared" si="2"/>
        <v>29</v>
      </c>
      <c r="P10" s="26" t="s">
        <v>28</v>
      </c>
      <c r="Q10" s="26">
        <v>0</v>
      </c>
      <c r="R10" s="26">
        <f t="shared" ref="R9:R14" si="4">(M10+N10+Q10)</f>
        <v>65.5</v>
      </c>
    </row>
    <row r="11" customHeight="1" spans="1:18">
      <c r="A11" s="24">
        <v>7</v>
      </c>
      <c r="B11" s="24" t="s">
        <v>38</v>
      </c>
      <c r="C11" s="24" t="s">
        <v>39</v>
      </c>
      <c r="D11" s="24" t="s">
        <v>23</v>
      </c>
      <c r="E11" s="24">
        <f t="shared" si="0"/>
        <v>105</v>
      </c>
      <c r="F11" s="24">
        <f t="shared" si="3"/>
        <v>0</v>
      </c>
      <c r="G11" s="24">
        <v>1993</v>
      </c>
      <c r="H11" s="24">
        <v>1997</v>
      </c>
      <c r="I11" s="24">
        <v>1997</v>
      </c>
      <c r="J11" s="24">
        <v>2003</v>
      </c>
      <c r="K11" s="24">
        <v>2018</v>
      </c>
      <c r="L11" s="24"/>
      <c r="M11" s="24">
        <f>IF(G11="",(2022-H11+1),(2022-G11+1))</f>
        <v>30</v>
      </c>
      <c r="N11" s="24">
        <f t="shared" si="1"/>
        <v>32.5</v>
      </c>
      <c r="O11" s="24">
        <f t="shared" si="2"/>
        <v>29</v>
      </c>
      <c r="P11" s="24" t="s">
        <v>24</v>
      </c>
      <c r="Q11" s="24">
        <f>IF(D11="正高",3,IF(O11&gt;=30,3,IF(P11="是",3)))</f>
        <v>3</v>
      </c>
      <c r="R11" s="24">
        <f t="shared" si="4"/>
        <v>65.5</v>
      </c>
    </row>
    <row r="12" customHeight="1" spans="1:18">
      <c r="A12" s="24">
        <v>8</v>
      </c>
      <c r="B12" s="24" t="s">
        <v>40</v>
      </c>
      <c r="C12" s="24" t="s">
        <v>39</v>
      </c>
      <c r="D12" s="24" t="s">
        <v>23</v>
      </c>
      <c r="E12" s="24">
        <f t="shared" si="0"/>
        <v>105</v>
      </c>
      <c r="F12" s="24">
        <f t="shared" si="3"/>
        <v>0</v>
      </c>
      <c r="G12" s="24">
        <v>1993</v>
      </c>
      <c r="H12" s="24">
        <v>1997</v>
      </c>
      <c r="I12" s="24">
        <v>2003</v>
      </c>
      <c r="J12" s="24">
        <v>2003</v>
      </c>
      <c r="K12" s="24">
        <v>2019</v>
      </c>
      <c r="L12" s="24"/>
      <c r="M12" s="24">
        <f>IF(G12="",(2022-H12+1),(2022-G12+1))</f>
        <v>30</v>
      </c>
      <c r="N12" s="24">
        <f t="shared" si="1"/>
        <v>32</v>
      </c>
      <c r="O12" s="24">
        <f t="shared" si="2"/>
        <v>29</v>
      </c>
      <c r="P12" s="24" t="s">
        <v>24</v>
      </c>
      <c r="Q12" s="24">
        <v>3</v>
      </c>
      <c r="R12" s="24">
        <f t="shared" si="4"/>
        <v>65</v>
      </c>
    </row>
    <row r="13" customHeight="1" spans="1:18">
      <c r="A13" s="24">
        <v>9</v>
      </c>
      <c r="B13" s="24" t="s">
        <v>41</v>
      </c>
      <c r="C13" s="24" t="s">
        <v>22</v>
      </c>
      <c r="D13" s="24" t="s">
        <v>23</v>
      </c>
      <c r="E13" s="24">
        <f t="shared" si="0"/>
        <v>105</v>
      </c>
      <c r="F13" s="24">
        <f t="shared" si="3"/>
        <v>0</v>
      </c>
      <c r="G13" s="24">
        <v>1995</v>
      </c>
      <c r="H13" s="24">
        <v>1999</v>
      </c>
      <c r="I13" s="24">
        <v>1999</v>
      </c>
      <c r="J13" s="24">
        <v>2004</v>
      </c>
      <c r="K13" s="24">
        <v>2015</v>
      </c>
      <c r="L13" s="24"/>
      <c r="M13" s="24">
        <f>IF(G13="",(2022-H13+1),(2022-G13+1))</f>
        <v>28</v>
      </c>
      <c r="N13" s="24">
        <f t="shared" si="1"/>
        <v>32.5</v>
      </c>
      <c r="O13" s="24">
        <f t="shared" si="2"/>
        <v>27</v>
      </c>
      <c r="P13" s="24" t="s">
        <v>24</v>
      </c>
      <c r="Q13" s="24">
        <f>IF(D13="正高",3,IF(O13&gt;=30,3,IF(P13="是",3)))</f>
        <v>3</v>
      </c>
      <c r="R13" s="24">
        <f t="shared" si="4"/>
        <v>63.5</v>
      </c>
    </row>
    <row r="14" customHeight="1" spans="1:19">
      <c r="A14" s="25">
        <v>10</v>
      </c>
      <c r="B14" s="25" t="s">
        <v>42</v>
      </c>
      <c r="C14" s="25" t="s">
        <v>35</v>
      </c>
      <c r="D14" s="25" t="s">
        <v>43</v>
      </c>
      <c r="E14" s="25">
        <f t="shared" si="0"/>
        <v>90</v>
      </c>
      <c r="F14" s="25">
        <f t="shared" si="3"/>
        <v>0</v>
      </c>
      <c r="G14" s="25">
        <v>1992</v>
      </c>
      <c r="H14" s="25">
        <v>1996</v>
      </c>
      <c r="I14" s="25">
        <v>1996</v>
      </c>
      <c r="J14" s="25">
        <v>2004</v>
      </c>
      <c r="K14" s="25"/>
      <c r="L14" s="25"/>
      <c r="M14" s="25">
        <v>31</v>
      </c>
      <c r="N14" s="25">
        <f t="shared" si="1"/>
        <v>28.5</v>
      </c>
      <c r="O14" s="25">
        <f t="shared" si="2"/>
        <v>30</v>
      </c>
      <c r="P14" s="25" t="s">
        <v>28</v>
      </c>
      <c r="Q14" s="25">
        <v>3</v>
      </c>
      <c r="R14" s="25">
        <f t="shared" si="4"/>
        <v>62.5</v>
      </c>
      <c r="S14" s="20" t="s">
        <v>33</v>
      </c>
    </row>
    <row r="15" customHeight="1" spans="1:19">
      <c r="A15" s="24">
        <v>11</v>
      </c>
      <c r="B15" s="25" t="s">
        <v>44</v>
      </c>
      <c r="C15" s="25" t="s">
        <v>32</v>
      </c>
      <c r="D15" s="25" t="s">
        <v>43</v>
      </c>
      <c r="E15" s="25">
        <v>90</v>
      </c>
      <c r="F15" s="25">
        <v>0</v>
      </c>
      <c r="G15" s="25">
        <v>1993</v>
      </c>
      <c r="H15" s="25">
        <v>1997</v>
      </c>
      <c r="I15" s="25">
        <v>2001</v>
      </c>
      <c r="J15" s="25">
        <v>2004</v>
      </c>
      <c r="K15" s="25"/>
      <c r="L15" s="25"/>
      <c r="M15" s="25">
        <f>IF(G15="",(2022-H15+1),(2022-G15+1))</f>
        <v>30</v>
      </c>
      <c r="N15" s="25">
        <f t="shared" si="1"/>
        <v>28.5</v>
      </c>
      <c r="O15" s="25">
        <f t="shared" si="2"/>
        <v>29</v>
      </c>
      <c r="P15" s="25" t="s">
        <v>28</v>
      </c>
      <c r="Q15" s="25">
        <v>0</v>
      </c>
      <c r="R15" s="25">
        <v>62.5</v>
      </c>
      <c r="S15" s="20" t="s">
        <v>33</v>
      </c>
    </row>
    <row r="16" customHeight="1" spans="1:18">
      <c r="A16" s="24">
        <v>12</v>
      </c>
      <c r="B16" s="24" t="s">
        <v>45</v>
      </c>
      <c r="C16" s="24" t="s">
        <v>35</v>
      </c>
      <c r="D16" s="24" t="s">
        <v>43</v>
      </c>
      <c r="E16" s="24">
        <f>IF(D16="正高",140,IF(D16="副高",105,IF(D16="处级",105,IF(D16="中级",90,IF(D16="初级",85)))))</f>
        <v>90</v>
      </c>
      <c r="F16" s="24">
        <f>IF(H16&gt;1993,(0),IF(H16&lt;=1993,(1993-H16+1)))</f>
        <v>0</v>
      </c>
      <c r="G16" s="24">
        <v>1994</v>
      </c>
      <c r="H16" s="24">
        <v>1998</v>
      </c>
      <c r="I16" s="24">
        <v>1998</v>
      </c>
      <c r="J16" s="24">
        <v>2003</v>
      </c>
      <c r="K16" s="24"/>
      <c r="L16" s="24"/>
      <c r="M16" s="24">
        <v>29</v>
      </c>
      <c r="N16" s="24">
        <f t="shared" si="1"/>
        <v>30</v>
      </c>
      <c r="O16" s="24">
        <f t="shared" si="2"/>
        <v>28</v>
      </c>
      <c r="P16" s="24" t="s">
        <v>24</v>
      </c>
      <c r="Q16" s="24">
        <v>3</v>
      </c>
      <c r="R16" s="24">
        <f>(M16+N16+Q16)</f>
        <v>62</v>
      </c>
    </row>
    <row r="17" customHeight="1" spans="1:18">
      <c r="A17" s="24">
        <v>13</v>
      </c>
      <c r="B17" s="24" t="s">
        <v>46</v>
      </c>
      <c r="C17" s="24" t="s">
        <v>30</v>
      </c>
      <c r="D17" s="24" t="s">
        <v>23</v>
      </c>
      <c r="E17" s="24">
        <f>IF(D17="正高",140,IF(D17="副高",105,IF(D17="处级",105,IF(D17="中级",90,IF(D17="初级",85)))))</f>
        <v>105</v>
      </c>
      <c r="F17" s="24">
        <f>IF(H17&gt;1993,(0),IF(H17&lt;=1993,(1993-H17+1)))</f>
        <v>0</v>
      </c>
      <c r="G17" s="24">
        <v>1995</v>
      </c>
      <c r="H17" s="24">
        <v>1999</v>
      </c>
      <c r="I17" s="24">
        <v>1999</v>
      </c>
      <c r="J17" s="24">
        <v>2004</v>
      </c>
      <c r="K17" s="24">
        <v>2012</v>
      </c>
      <c r="L17" s="24"/>
      <c r="M17" s="24">
        <f>IF(G17="",(2022-H17+1),(2022-G17+1))</f>
        <v>28</v>
      </c>
      <c r="N17" s="24">
        <f t="shared" si="1"/>
        <v>34</v>
      </c>
      <c r="O17" s="24">
        <f t="shared" si="2"/>
        <v>27</v>
      </c>
      <c r="P17" s="24" t="s">
        <v>28</v>
      </c>
      <c r="Q17" s="24">
        <v>0</v>
      </c>
      <c r="R17" s="24">
        <f>(M17+N17+Q17)</f>
        <v>62</v>
      </c>
    </row>
    <row r="18" customHeight="1" spans="1:18">
      <c r="A18" s="24">
        <v>14</v>
      </c>
      <c r="B18" s="24" t="s">
        <v>47</v>
      </c>
      <c r="C18" s="24" t="s">
        <v>39</v>
      </c>
      <c r="D18" s="24" t="s">
        <v>43</v>
      </c>
      <c r="E18" s="24">
        <f>IF(D18="正高",140,IF(D18="副高",105,IF(D18="处级",105,IF(D18="中级",90,IF(D18="初级",85)))))</f>
        <v>90</v>
      </c>
      <c r="F18" s="24">
        <f>IF(H18&gt;1993,(0),IF(H18&lt;=1993,(1993-H18+1)))</f>
        <v>0</v>
      </c>
      <c r="G18" s="24">
        <v>1993</v>
      </c>
      <c r="H18" s="24">
        <v>1997</v>
      </c>
      <c r="I18" s="24">
        <v>1999</v>
      </c>
      <c r="J18" s="24">
        <v>2002</v>
      </c>
      <c r="K18" s="24"/>
      <c r="L18" s="24"/>
      <c r="M18" s="24">
        <f>IF(G18="",(2022-H18+1),(2022-G18+1))</f>
        <v>30</v>
      </c>
      <c r="N18" s="24">
        <f t="shared" si="1"/>
        <v>31.5</v>
      </c>
      <c r="O18" s="24">
        <f t="shared" si="2"/>
        <v>29</v>
      </c>
      <c r="P18" s="24" t="s">
        <v>28</v>
      </c>
      <c r="Q18" s="24">
        <v>0</v>
      </c>
      <c r="R18" s="24">
        <f>(M18+N18+Q18)</f>
        <v>61.5</v>
      </c>
    </row>
    <row r="19" customHeight="1" spans="1:18">
      <c r="A19" s="24">
        <v>15</v>
      </c>
      <c r="B19" s="24" t="s">
        <v>48</v>
      </c>
      <c r="C19" s="24" t="s">
        <v>35</v>
      </c>
      <c r="D19" s="24" t="s">
        <v>43</v>
      </c>
      <c r="E19" s="24">
        <f>IF(D19="正高",140,IF(D19="副高",105,IF(D19="处级",105,IF(D19="中级",90,IF(D19="初级",85)))))</f>
        <v>90</v>
      </c>
      <c r="F19" s="24">
        <f>IF(H19&gt;1993,(0),IF(H19&lt;=1993,(1993-H19+1)))</f>
        <v>0</v>
      </c>
      <c r="G19" s="24">
        <v>1993</v>
      </c>
      <c r="H19" s="24">
        <v>1997</v>
      </c>
      <c r="I19" s="24">
        <v>2002</v>
      </c>
      <c r="J19" s="24">
        <v>2002</v>
      </c>
      <c r="K19" s="24"/>
      <c r="L19" s="24"/>
      <c r="M19" s="24">
        <v>30</v>
      </c>
      <c r="N19" s="24">
        <f t="shared" si="1"/>
        <v>31.5</v>
      </c>
      <c r="O19" s="24">
        <f t="shared" si="2"/>
        <v>29</v>
      </c>
      <c r="P19" s="24" t="s">
        <v>28</v>
      </c>
      <c r="Q19" s="24">
        <v>0</v>
      </c>
      <c r="R19" s="24">
        <f>(M19+N19+Q19)</f>
        <v>61.5</v>
      </c>
    </row>
    <row r="20" customHeight="1" spans="1:18">
      <c r="A20" s="24">
        <v>16</v>
      </c>
      <c r="B20" s="24" t="s">
        <v>49</v>
      </c>
      <c r="C20" s="24" t="s">
        <v>50</v>
      </c>
      <c r="D20" s="24" t="s">
        <v>43</v>
      </c>
      <c r="E20" s="24">
        <v>90</v>
      </c>
      <c r="F20" s="24">
        <v>0</v>
      </c>
      <c r="G20" s="24">
        <v>1993</v>
      </c>
      <c r="H20" s="24">
        <v>1997</v>
      </c>
      <c r="I20" s="24">
        <v>1997</v>
      </c>
      <c r="J20" s="24">
        <v>2002</v>
      </c>
      <c r="K20" s="24"/>
      <c r="L20" s="24"/>
      <c r="M20" s="24">
        <f>IF(G20="",(2022-H20+1),(2022-G20+1))</f>
        <v>30</v>
      </c>
      <c r="N20" s="24">
        <f t="shared" si="1"/>
        <v>31.5</v>
      </c>
      <c r="O20" s="24">
        <f t="shared" si="2"/>
        <v>29</v>
      </c>
      <c r="P20" s="24" t="s">
        <v>28</v>
      </c>
      <c r="Q20" s="24">
        <v>0</v>
      </c>
      <c r="R20" s="24">
        <v>61.5</v>
      </c>
    </row>
    <row r="21" customHeight="1" spans="1:18">
      <c r="A21" s="24">
        <v>17</v>
      </c>
      <c r="B21" s="24" t="s">
        <v>51</v>
      </c>
      <c r="C21" s="24" t="s">
        <v>32</v>
      </c>
      <c r="D21" s="24" t="s">
        <v>23</v>
      </c>
      <c r="E21" s="24">
        <f>IF(D21="正高",140,IF(D21="副高",105,IF(D21="处级",105,IF(D21="中级",90,IF(D21="初级",85)))))</f>
        <v>105</v>
      </c>
      <c r="F21" s="24">
        <v>0</v>
      </c>
      <c r="G21" s="24">
        <v>1996</v>
      </c>
      <c r="H21" s="24">
        <v>1999</v>
      </c>
      <c r="I21" s="24">
        <v>1999</v>
      </c>
      <c r="J21" s="24">
        <v>2002</v>
      </c>
      <c r="K21" s="24">
        <v>2020</v>
      </c>
      <c r="L21" s="24"/>
      <c r="M21" s="24">
        <f>IF(G21="",(2022-H21+1),(2022-G21+1))</f>
        <v>27</v>
      </c>
      <c r="N21" s="24">
        <f t="shared" si="1"/>
        <v>33</v>
      </c>
      <c r="O21" s="24">
        <f t="shared" si="2"/>
        <v>26</v>
      </c>
      <c r="P21" s="24" t="s">
        <v>28</v>
      </c>
      <c r="Q21" s="24">
        <v>0</v>
      </c>
      <c r="R21" s="24">
        <v>61.5</v>
      </c>
    </row>
    <row r="22" customHeight="1" spans="1:18">
      <c r="A22" s="24">
        <v>18</v>
      </c>
      <c r="B22" s="24" t="s">
        <v>52</v>
      </c>
      <c r="C22" s="24" t="s">
        <v>53</v>
      </c>
      <c r="D22" s="24" t="s">
        <v>54</v>
      </c>
      <c r="E22" s="24">
        <f>IF(D22="正高",140,IF(D22="副高",105,IF(D22="处级",105,IF(D22="中级",90,IF(D22="初级",85)))))</f>
        <v>105</v>
      </c>
      <c r="F22" s="24">
        <f>IF(H22&gt;1993,(0),IF(H22&lt;=1993,(1993-H22+1)))</f>
        <v>0</v>
      </c>
      <c r="G22" s="24">
        <v>1995</v>
      </c>
      <c r="H22" s="24">
        <v>1999</v>
      </c>
      <c r="I22" s="24">
        <v>1995</v>
      </c>
      <c r="J22" s="24">
        <v>2004</v>
      </c>
      <c r="K22" s="24">
        <v>2014</v>
      </c>
      <c r="L22" s="24"/>
      <c r="M22" s="24">
        <f>IF(G22="",(2022-H22+1),(2022-G22+1))</f>
        <v>28</v>
      </c>
      <c r="N22" s="24">
        <f t="shared" si="1"/>
        <v>33</v>
      </c>
      <c r="O22" s="24">
        <f t="shared" si="2"/>
        <v>27</v>
      </c>
      <c r="P22" s="24" t="s">
        <v>28</v>
      </c>
      <c r="Q22" s="24">
        <v>0</v>
      </c>
      <c r="R22" s="24">
        <f>(M22+N22+Q22)</f>
        <v>61</v>
      </c>
    </row>
    <row r="23" customHeight="1" spans="1:18">
      <c r="A23" s="24">
        <v>19</v>
      </c>
      <c r="B23" s="24" t="s">
        <v>55</v>
      </c>
      <c r="C23" s="24" t="s">
        <v>35</v>
      </c>
      <c r="D23" s="24" t="s">
        <v>23</v>
      </c>
      <c r="E23" s="24">
        <f>IF(D23="正高",140,IF(D23="副高",105,IF(D23="处级",105,IF(D23="中级",90,IF(D23="初级",85)))))</f>
        <v>105</v>
      </c>
      <c r="F23" s="24">
        <f>IF(H23&gt;1993,(0),IF(H23&lt;=1993,(1993-H23+1)))</f>
        <v>0</v>
      </c>
      <c r="G23" s="24">
        <v>1995</v>
      </c>
      <c r="H23" s="24">
        <v>1999</v>
      </c>
      <c r="I23" s="24">
        <v>1999</v>
      </c>
      <c r="J23" s="24">
        <v>2004</v>
      </c>
      <c r="K23" s="24">
        <v>2014</v>
      </c>
      <c r="L23" s="24"/>
      <c r="M23" s="24">
        <v>28</v>
      </c>
      <c r="N23" s="24">
        <f t="shared" si="1"/>
        <v>33</v>
      </c>
      <c r="O23" s="24">
        <f t="shared" si="2"/>
        <v>27</v>
      </c>
      <c r="P23" s="24" t="s">
        <v>28</v>
      </c>
      <c r="Q23" s="24">
        <v>0</v>
      </c>
      <c r="R23" s="24">
        <f>(M23+N23+Q23)</f>
        <v>61</v>
      </c>
    </row>
    <row r="24" customHeight="1" spans="1:18">
      <c r="A24" s="24">
        <v>20</v>
      </c>
      <c r="B24" s="24" t="s">
        <v>56</v>
      </c>
      <c r="C24" s="24" t="s">
        <v>32</v>
      </c>
      <c r="D24" s="24" t="s">
        <v>43</v>
      </c>
      <c r="E24" s="24">
        <v>90</v>
      </c>
      <c r="F24" s="24">
        <v>0</v>
      </c>
      <c r="G24" s="24">
        <v>1993</v>
      </c>
      <c r="H24" s="24">
        <v>1997</v>
      </c>
      <c r="I24" s="24">
        <v>2002</v>
      </c>
      <c r="J24" s="24">
        <v>2004</v>
      </c>
      <c r="K24" s="24"/>
      <c r="L24" s="24"/>
      <c r="M24" s="24">
        <f>IF(G24="",(2022-H24+1),(2022-G24+1))</f>
        <v>30</v>
      </c>
      <c r="N24" s="24">
        <f t="shared" si="1"/>
        <v>28.5</v>
      </c>
      <c r="O24" s="24">
        <f t="shared" si="2"/>
        <v>29</v>
      </c>
      <c r="P24" s="24" t="s">
        <v>28</v>
      </c>
      <c r="Q24" s="24">
        <v>0</v>
      </c>
      <c r="R24" s="24">
        <v>61</v>
      </c>
    </row>
    <row r="25" customHeight="1" spans="1:18">
      <c r="A25" s="24">
        <v>21</v>
      </c>
      <c r="B25" s="24" t="s">
        <v>57</v>
      </c>
      <c r="C25" s="24" t="s">
        <v>22</v>
      </c>
      <c r="D25" s="24" t="s">
        <v>23</v>
      </c>
      <c r="E25" s="24">
        <f>IF(D25="正高",140,IF(D25="副高",105,IF(D25="处级",105,IF(D25="中级",90,IF(D25="初级",85)))))</f>
        <v>105</v>
      </c>
      <c r="F25" s="24">
        <f>IF(H25&gt;1993,(0),IF(H25&lt;=1993,(1993-H25+1)))</f>
        <v>0</v>
      </c>
      <c r="G25" s="24">
        <v>1995</v>
      </c>
      <c r="H25" s="24">
        <v>1999</v>
      </c>
      <c r="I25" s="24">
        <v>1999</v>
      </c>
      <c r="J25" s="24">
        <v>2004</v>
      </c>
      <c r="K25" s="24">
        <v>2014</v>
      </c>
      <c r="L25" s="24"/>
      <c r="M25" s="24">
        <v>28</v>
      </c>
      <c r="N25" s="24">
        <f t="shared" si="1"/>
        <v>33</v>
      </c>
      <c r="O25" s="24">
        <f t="shared" si="2"/>
        <v>27</v>
      </c>
      <c r="P25" s="24" t="s">
        <v>28</v>
      </c>
      <c r="Q25" s="24">
        <v>0</v>
      </c>
      <c r="R25" s="24">
        <f>(M25+N25+Q25)</f>
        <v>61</v>
      </c>
    </row>
    <row r="26" customHeight="1" spans="1:18">
      <c r="A26" s="24">
        <v>22</v>
      </c>
      <c r="B26" s="24" t="s">
        <v>58</v>
      </c>
      <c r="C26" s="24" t="s">
        <v>22</v>
      </c>
      <c r="D26" s="24" t="s">
        <v>43</v>
      </c>
      <c r="E26" s="24">
        <f>IF(D26="正高",140,IF(D26="副高",105,IF(D26="处级",105,IF(D26="中级",90,IF(D26="初级",85)))))</f>
        <v>90</v>
      </c>
      <c r="F26" s="24">
        <f>IF(H26&gt;1993,(0),IF(H26&lt;=1993,(1993-H26+1)))</f>
        <v>0</v>
      </c>
      <c r="G26" s="24">
        <v>1993</v>
      </c>
      <c r="H26" s="24">
        <v>1997</v>
      </c>
      <c r="I26" s="24">
        <v>1997</v>
      </c>
      <c r="J26" s="24">
        <v>2003</v>
      </c>
      <c r="K26" s="24"/>
      <c r="L26" s="24"/>
      <c r="M26" s="24">
        <v>30</v>
      </c>
      <c r="N26" s="24">
        <f t="shared" si="1"/>
        <v>30</v>
      </c>
      <c r="O26" s="24">
        <f t="shared" si="2"/>
        <v>29</v>
      </c>
      <c r="P26" s="24" t="s">
        <v>28</v>
      </c>
      <c r="Q26" s="24">
        <v>0</v>
      </c>
      <c r="R26" s="24">
        <f>(M26+N26+Q26)</f>
        <v>60</v>
      </c>
    </row>
    <row r="27" customHeight="1" spans="1:18">
      <c r="A27" s="24">
        <v>23</v>
      </c>
      <c r="B27" s="24" t="s">
        <v>59</v>
      </c>
      <c r="C27" s="24" t="s">
        <v>60</v>
      </c>
      <c r="D27" s="24" t="s">
        <v>43</v>
      </c>
      <c r="E27" s="24">
        <f>IF(D27="正高",140,IF(D27="副高",105,IF(D27="处级",105,IF(D27="中级",90,IF(D27="初级",85)))))</f>
        <v>90</v>
      </c>
      <c r="F27" s="24">
        <f>IF(H27&gt;1993,(0),IF(H27&lt;=1993,(1993-H27+1)))</f>
        <v>0</v>
      </c>
      <c r="G27" s="24">
        <v>1993</v>
      </c>
      <c r="H27" s="24">
        <v>1997</v>
      </c>
      <c r="I27" s="24">
        <v>1997</v>
      </c>
      <c r="J27" s="24">
        <v>2003</v>
      </c>
      <c r="K27" s="24"/>
      <c r="L27" s="24"/>
      <c r="M27" s="24">
        <f t="shared" ref="M27:M34" si="5">IF(G27="",(2022-H27+1),(2022-G27+1))</f>
        <v>30</v>
      </c>
      <c r="N27" s="24">
        <f t="shared" si="1"/>
        <v>30</v>
      </c>
      <c r="O27" s="24">
        <f t="shared" si="2"/>
        <v>29</v>
      </c>
      <c r="P27" s="24" t="s">
        <v>28</v>
      </c>
      <c r="Q27" s="24">
        <v>0</v>
      </c>
      <c r="R27" s="24">
        <f>(M27+N27+Q27)</f>
        <v>60</v>
      </c>
    </row>
    <row r="28" customHeight="1" spans="1:18">
      <c r="A28" s="24">
        <v>24</v>
      </c>
      <c r="B28" s="24" t="s">
        <v>61</v>
      </c>
      <c r="C28" s="24" t="s">
        <v>62</v>
      </c>
      <c r="D28" s="24" t="s">
        <v>54</v>
      </c>
      <c r="E28" s="24">
        <f>IF(D28="正高",140,IF(D28="副高",105,IF(D28="处级",105,IF(D28="中级",90,IF(D28="初级",85)))))</f>
        <v>105</v>
      </c>
      <c r="F28" s="24">
        <f>IF(H28&gt;1993,(0),IF(H28&lt;=1993,(1993-H28+1)))</f>
        <v>0</v>
      </c>
      <c r="G28" s="24">
        <v>1993</v>
      </c>
      <c r="H28" s="24">
        <v>1997</v>
      </c>
      <c r="I28" s="24">
        <v>1997</v>
      </c>
      <c r="J28" s="24">
        <v>2005</v>
      </c>
      <c r="K28" s="24">
        <v>2019</v>
      </c>
      <c r="L28" s="24"/>
      <c r="M28" s="24">
        <f t="shared" si="5"/>
        <v>30</v>
      </c>
      <c r="N28" s="24">
        <f t="shared" si="1"/>
        <v>29</v>
      </c>
      <c r="O28" s="24">
        <f t="shared" si="2"/>
        <v>29</v>
      </c>
      <c r="P28" s="24" t="s">
        <v>28</v>
      </c>
      <c r="Q28" s="24">
        <v>0</v>
      </c>
      <c r="R28" s="24">
        <f>(M28+N28+Q28)</f>
        <v>59</v>
      </c>
    </row>
    <row r="29" customHeight="1" spans="1:18">
      <c r="A29" s="24">
        <v>25</v>
      </c>
      <c r="B29" s="24" t="s">
        <v>63</v>
      </c>
      <c r="C29" s="24" t="s">
        <v>35</v>
      </c>
      <c r="D29" s="24" t="s">
        <v>23</v>
      </c>
      <c r="E29" s="24">
        <f>IF(D29="正高",140,IF(D29="副高",105,IF(D29="处级",105,IF(D29="中级",90,IF(D29="初级",85)))))</f>
        <v>105</v>
      </c>
      <c r="F29" s="24">
        <f>IF(H29&gt;1993,(0),IF(H29&lt;=1993,(1993-H29+1)))</f>
        <v>0</v>
      </c>
      <c r="G29" s="24">
        <v>1995</v>
      </c>
      <c r="H29" s="24">
        <v>1999</v>
      </c>
      <c r="I29" s="24">
        <v>1999</v>
      </c>
      <c r="J29" s="24">
        <v>2005</v>
      </c>
      <c r="K29" s="24">
        <v>2015</v>
      </c>
      <c r="L29" s="24"/>
      <c r="M29" s="24">
        <f t="shared" si="5"/>
        <v>28</v>
      </c>
      <c r="N29" s="24">
        <f t="shared" si="1"/>
        <v>31</v>
      </c>
      <c r="O29" s="24">
        <f t="shared" si="2"/>
        <v>27</v>
      </c>
      <c r="P29" s="24" t="s">
        <v>28</v>
      </c>
      <c r="Q29" s="24">
        <v>0</v>
      </c>
      <c r="R29" s="24">
        <f>(M29+N29+Q29)</f>
        <v>59</v>
      </c>
    </row>
    <row r="30" customHeight="1" spans="1:18">
      <c r="A30" s="24">
        <v>26</v>
      </c>
      <c r="B30" s="24" t="s">
        <v>64</v>
      </c>
      <c r="C30" s="24" t="s">
        <v>65</v>
      </c>
      <c r="D30" s="24" t="s">
        <v>43</v>
      </c>
      <c r="E30" s="24">
        <f t="shared" ref="E27:E32" si="6">IF(D30="正高",140,IF(D30="副高",105,IF(D30="处级",105,IF(D30="中级",90,IF(D30="初级",85)))))</f>
        <v>90</v>
      </c>
      <c r="F30" s="24">
        <f t="shared" ref="F27:F32" si="7">IF(H30&gt;1993,(0),IF(H30&lt;=1993,(1993-H30+1)))</f>
        <v>0</v>
      </c>
      <c r="G30" s="24">
        <v>1994</v>
      </c>
      <c r="H30" s="24">
        <v>1998</v>
      </c>
      <c r="I30" s="24">
        <v>1998</v>
      </c>
      <c r="J30" s="24">
        <v>2003</v>
      </c>
      <c r="K30" s="24"/>
      <c r="L30" s="24"/>
      <c r="M30" s="24">
        <f t="shared" si="5"/>
        <v>29</v>
      </c>
      <c r="N30" s="24">
        <f t="shared" si="1"/>
        <v>30</v>
      </c>
      <c r="O30" s="24">
        <f t="shared" si="2"/>
        <v>28</v>
      </c>
      <c r="P30" s="24" t="s">
        <v>28</v>
      </c>
      <c r="Q30" s="24">
        <v>0</v>
      </c>
      <c r="R30" s="24">
        <f t="shared" ref="R27:R32" si="8">(M30+N30+Q30)</f>
        <v>59</v>
      </c>
    </row>
    <row r="31" customHeight="1" spans="1:18">
      <c r="A31" s="24">
        <v>27</v>
      </c>
      <c r="B31" s="24" t="s">
        <v>66</v>
      </c>
      <c r="C31" s="24" t="s">
        <v>30</v>
      </c>
      <c r="D31" s="24" t="s">
        <v>23</v>
      </c>
      <c r="E31" s="24">
        <f t="shared" si="6"/>
        <v>105</v>
      </c>
      <c r="F31" s="24">
        <f t="shared" si="7"/>
        <v>0</v>
      </c>
      <c r="G31" s="24">
        <v>1995</v>
      </c>
      <c r="H31" s="24">
        <v>1999</v>
      </c>
      <c r="I31" s="24">
        <v>1999</v>
      </c>
      <c r="J31" s="24">
        <v>2004</v>
      </c>
      <c r="K31" s="24">
        <v>2018</v>
      </c>
      <c r="L31" s="24"/>
      <c r="M31" s="24">
        <f t="shared" si="5"/>
        <v>28</v>
      </c>
      <c r="N31" s="24">
        <f t="shared" si="1"/>
        <v>31</v>
      </c>
      <c r="O31" s="24">
        <f t="shared" si="2"/>
        <v>27</v>
      </c>
      <c r="P31" s="24" t="s">
        <v>28</v>
      </c>
      <c r="Q31" s="24">
        <v>0</v>
      </c>
      <c r="R31" s="24">
        <f t="shared" si="8"/>
        <v>59</v>
      </c>
    </row>
    <row r="32" customHeight="1" spans="1:18">
      <c r="A32" s="24">
        <v>28</v>
      </c>
      <c r="B32" s="24" t="s">
        <v>67</v>
      </c>
      <c r="C32" s="24" t="s">
        <v>30</v>
      </c>
      <c r="D32" s="24" t="s">
        <v>43</v>
      </c>
      <c r="E32" s="24">
        <f t="shared" si="6"/>
        <v>90</v>
      </c>
      <c r="F32" s="24">
        <f t="shared" si="7"/>
        <v>0</v>
      </c>
      <c r="G32" s="24">
        <v>1994</v>
      </c>
      <c r="H32" s="24">
        <v>1998</v>
      </c>
      <c r="I32" s="24">
        <v>1998</v>
      </c>
      <c r="J32" s="24">
        <v>2003</v>
      </c>
      <c r="K32" s="24"/>
      <c r="L32" s="24"/>
      <c r="M32" s="24">
        <f t="shared" si="5"/>
        <v>29</v>
      </c>
      <c r="N32" s="24">
        <f t="shared" si="1"/>
        <v>30</v>
      </c>
      <c r="O32" s="24">
        <f t="shared" si="2"/>
        <v>28</v>
      </c>
      <c r="P32" s="24" t="s">
        <v>28</v>
      </c>
      <c r="Q32" s="24">
        <v>0</v>
      </c>
      <c r="R32" s="24">
        <f t="shared" si="8"/>
        <v>59</v>
      </c>
    </row>
    <row r="33" customHeight="1" spans="1:18">
      <c r="A33" s="25">
        <v>29</v>
      </c>
      <c r="B33" s="25" t="s">
        <v>68</v>
      </c>
      <c r="C33" s="25" t="s">
        <v>32</v>
      </c>
      <c r="D33" s="25" t="s">
        <v>43</v>
      </c>
      <c r="E33" s="25">
        <v>90</v>
      </c>
      <c r="F33" s="25">
        <v>0</v>
      </c>
      <c r="G33" s="25">
        <v>1995</v>
      </c>
      <c r="H33" s="25">
        <v>1999</v>
      </c>
      <c r="I33" s="25">
        <v>1999</v>
      </c>
      <c r="J33" s="25">
        <v>2004</v>
      </c>
      <c r="K33" s="25"/>
      <c r="L33" s="25"/>
      <c r="M33" s="25">
        <f t="shared" si="5"/>
        <v>28</v>
      </c>
      <c r="N33" s="25">
        <f t="shared" si="1"/>
        <v>28.5</v>
      </c>
      <c r="O33" s="25">
        <f t="shared" si="2"/>
        <v>27</v>
      </c>
      <c r="P33" s="25" t="s">
        <v>28</v>
      </c>
      <c r="Q33" s="25">
        <v>0</v>
      </c>
      <c r="R33" s="25">
        <v>59</v>
      </c>
    </row>
    <row r="34" customHeight="1" spans="1:18">
      <c r="A34" s="24">
        <v>30</v>
      </c>
      <c r="B34" s="24" t="s">
        <v>69</v>
      </c>
      <c r="C34" s="24" t="s">
        <v>50</v>
      </c>
      <c r="D34" s="24" t="s">
        <v>23</v>
      </c>
      <c r="E34" s="24">
        <f t="shared" ref="E34:E40" si="9">IF(D34="正高",140,IF(D34="副高",105,IF(D34="处级",105,IF(D34="中级",90,IF(D34="初级",85)))))</f>
        <v>105</v>
      </c>
      <c r="F34" s="24"/>
      <c r="G34" s="24">
        <v>1994</v>
      </c>
      <c r="H34" s="24">
        <v>1996</v>
      </c>
      <c r="I34" s="24">
        <v>2005</v>
      </c>
      <c r="J34" s="24">
        <v>2006</v>
      </c>
      <c r="K34" s="24">
        <v>2020</v>
      </c>
      <c r="L34" s="24"/>
      <c r="M34" s="24">
        <f t="shared" si="5"/>
        <v>29</v>
      </c>
      <c r="N34" s="24">
        <f t="shared" si="1"/>
        <v>27</v>
      </c>
      <c r="O34" s="24">
        <f t="shared" si="2"/>
        <v>28</v>
      </c>
      <c r="P34" s="24" t="s">
        <v>28</v>
      </c>
      <c r="Q34" s="24">
        <v>3</v>
      </c>
      <c r="R34" s="24">
        <f t="shared" ref="R34:R40" si="10">(M34+N34+Q34)</f>
        <v>59</v>
      </c>
    </row>
    <row r="35" customHeight="1" spans="1:18">
      <c r="A35" s="24">
        <v>31</v>
      </c>
      <c r="B35" s="24" t="s">
        <v>70</v>
      </c>
      <c r="C35" s="24" t="s">
        <v>53</v>
      </c>
      <c r="D35" s="24" t="s">
        <v>43</v>
      </c>
      <c r="E35" s="24">
        <f t="shared" si="9"/>
        <v>90</v>
      </c>
      <c r="F35" s="24">
        <f t="shared" ref="F35:F40" si="11">IF(H35&gt;1993,(0),IF(H35&lt;=1993,(1993-H35+1)))</f>
        <v>0</v>
      </c>
      <c r="G35" s="24">
        <v>1994</v>
      </c>
      <c r="H35" s="24">
        <v>1998</v>
      </c>
      <c r="I35" s="24">
        <v>1998</v>
      </c>
      <c r="J35" s="24">
        <v>2003</v>
      </c>
      <c r="K35" s="24"/>
      <c r="L35" s="24"/>
      <c r="M35" s="24">
        <v>29</v>
      </c>
      <c r="N35" s="24">
        <f t="shared" si="1"/>
        <v>30</v>
      </c>
      <c r="O35" s="24">
        <f t="shared" si="2"/>
        <v>28</v>
      </c>
      <c r="P35" s="24" t="s">
        <v>28</v>
      </c>
      <c r="Q35" s="24">
        <v>0</v>
      </c>
      <c r="R35" s="24">
        <f t="shared" si="10"/>
        <v>59</v>
      </c>
    </row>
    <row r="36" customHeight="1" spans="1:18">
      <c r="A36" s="24">
        <v>32</v>
      </c>
      <c r="B36" s="24" t="s">
        <v>71</v>
      </c>
      <c r="C36" s="24" t="s">
        <v>65</v>
      </c>
      <c r="D36" s="24" t="s">
        <v>23</v>
      </c>
      <c r="E36" s="24">
        <f t="shared" si="9"/>
        <v>105</v>
      </c>
      <c r="F36" s="24">
        <f t="shared" si="11"/>
        <v>0</v>
      </c>
      <c r="G36" s="24">
        <v>1995</v>
      </c>
      <c r="H36" s="24">
        <v>1999</v>
      </c>
      <c r="I36" s="24">
        <v>1999</v>
      </c>
      <c r="J36" s="24">
        <v>2004</v>
      </c>
      <c r="K36" s="24">
        <v>2020</v>
      </c>
      <c r="L36" s="24"/>
      <c r="M36" s="24">
        <f>IF(G36="",(2022-H36+1),(2022-G36+1))</f>
        <v>28</v>
      </c>
      <c r="N36" s="24">
        <f t="shared" si="1"/>
        <v>30</v>
      </c>
      <c r="O36" s="24">
        <f t="shared" si="2"/>
        <v>27</v>
      </c>
      <c r="P36" s="24" t="s">
        <v>28</v>
      </c>
      <c r="Q36" s="24">
        <v>0</v>
      </c>
      <c r="R36" s="24">
        <f t="shared" si="10"/>
        <v>58</v>
      </c>
    </row>
    <row r="37" customHeight="1" spans="1:18">
      <c r="A37" s="24">
        <v>33</v>
      </c>
      <c r="B37" s="24" t="s">
        <v>72</v>
      </c>
      <c r="C37" s="24" t="s">
        <v>35</v>
      </c>
      <c r="D37" s="24" t="s">
        <v>43</v>
      </c>
      <c r="E37" s="24">
        <f t="shared" si="9"/>
        <v>90</v>
      </c>
      <c r="F37" s="24">
        <f t="shared" si="11"/>
        <v>0</v>
      </c>
      <c r="G37" s="24">
        <v>1992</v>
      </c>
      <c r="H37" s="24">
        <v>1995</v>
      </c>
      <c r="I37" s="24">
        <v>2005</v>
      </c>
      <c r="J37" s="24">
        <v>2007</v>
      </c>
      <c r="K37" s="24"/>
      <c r="L37" s="24"/>
      <c r="M37" s="24">
        <f>IF(G37="",(2022-H37+1),(2022-G37+1))</f>
        <v>31</v>
      </c>
      <c r="N37" s="24">
        <f t="shared" si="1"/>
        <v>24</v>
      </c>
      <c r="O37" s="24">
        <f t="shared" si="2"/>
        <v>30</v>
      </c>
      <c r="P37" s="24" t="s">
        <v>28</v>
      </c>
      <c r="Q37" s="24">
        <v>3</v>
      </c>
      <c r="R37" s="24">
        <f t="shared" si="10"/>
        <v>58</v>
      </c>
    </row>
    <row r="38" customHeight="1" spans="1:18">
      <c r="A38" s="24">
        <v>34</v>
      </c>
      <c r="B38" s="24" t="s">
        <v>73</v>
      </c>
      <c r="C38" s="24" t="s">
        <v>32</v>
      </c>
      <c r="D38" s="24" t="s">
        <v>23</v>
      </c>
      <c r="E38" s="24">
        <f t="shared" si="9"/>
        <v>105</v>
      </c>
      <c r="F38" s="24">
        <f t="shared" si="11"/>
        <v>0</v>
      </c>
      <c r="G38" s="24">
        <v>1995</v>
      </c>
      <c r="H38" s="24">
        <v>1999</v>
      </c>
      <c r="I38" s="24">
        <v>1999</v>
      </c>
      <c r="J38" s="24">
        <v>2004</v>
      </c>
      <c r="K38" s="24">
        <v>2020</v>
      </c>
      <c r="L38" s="24"/>
      <c r="M38" s="24">
        <f>IF(G38="",(2022-H38+1),(2022-G38+1))</f>
        <v>28</v>
      </c>
      <c r="N38" s="24">
        <f t="shared" si="1"/>
        <v>30</v>
      </c>
      <c r="O38" s="24">
        <f t="shared" si="2"/>
        <v>27</v>
      </c>
      <c r="P38" s="24" t="s">
        <v>28</v>
      </c>
      <c r="Q38" s="24">
        <v>0</v>
      </c>
      <c r="R38" s="24">
        <f t="shared" si="10"/>
        <v>58</v>
      </c>
    </row>
    <row r="39" customFormat="1" customHeight="1" spans="1:18">
      <c r="A39" s="24">
        <v>35</v>
      </c>
      <c r="B39" s="24" t="s">
        <v>74</v>
      </c>
      <c r="C39" s="24" t="s">
        <v>62</v>
      </c>
      <c r="D39" s="24" t="s">
        <v>43</v>
      </c>
      <c r="E39" s="24">
        <f t="shared" si="9"/>
        <v>90</v>
      </c>
      <c r="F39" s="24">
        <f t="shared" si="11"/>
        <v>3</v>
      </c>
      <c r="G39" s="24">
        <v>2015</v>
      </c>
      <c r="H39" s="24">
        <v>1991</v>
      </c>
      <c r="I39" s="24">
        <v>1991</v>
      </c>
      <c r="J39" s="24">
        <v>2008</v>
      </c>
      <c r="K39" s="24"/>
      <c r="L39" s="24"/>
      <c r="M39" s="24">
        <v>32</v>
      </c>
      <c r="N39" s="24">
        <f t="shared" si="1"/>
        <v>22.5</v>
      </c>
      <c r="O39" s="24">
        <f t="shared" si="2"/>
        <v>31</v>
      </c>
      <c r="P39" s="24" t="s">
        <v>28</v>
      </c>
      <c r="Q39" s="24">
        <v>3</v>
      </c>
      <c r="R39" s="24">
        <f t="shared" si="10"/>
        <v>57.5</v>
      </c>
    </row>
    <row r="40" customHeight="1" spans="1:18">
      <c r="A40" s="24">
        <v>36</v>
      </c>
      <c r="B40" s="24" t="s">
        <v>75</v>
      </c>
      <c r="C40" s="24" t="s">
        <v>35</v>
      </c>
      <c r="D40" s="24" t="s">
        <v>23</v>
      </c>
      <c r="E40" s="24">
        <f t="shared" si="9"/>
        <v>105</v>
      </c>
      <c r="F40" s="24">
        <f t="shared" si="11"/>
        <v>0</v>
      </c>
      <c r="G40" s="24">
        <v>1994</v>
      </c>
      <c r="H40" s="24">
        <v>1997</v>
      </c>
      <c r="I40" s="24">
        <v>1997</v>
      </c>
      <c r="J40" s="24">
        <v>2007</v>
      </c>
      <c r="K40" s="24">
        <v>2014</v>
      </c>
      <c r="L40" s="24"/>
      <c r="M40" s="24">
        <f>IF(G40="",(2022-H40+1),(2022-G40+1))</f>
        <v>29</v>
      </c>
      <c r="N40" s="24">
        <f t="shared" si="1"/>
        <v>28.5</v>
      </c>
      <c r="O40" s="24">
        <f t="shared" si="2"/>
        <v>28</v>
      </c>
      <c r="P40" s="24" t="s">
        <v>28</v>
      </c>
      <c r="Q40" s="24">
        <v>0</v>
      </c>
      <c r="R40" s="24">
        <f t="shared" si="10"/>
        <v>57.5</v>
      </c>
    </row>
    <row r="41" customHeight="1" spans="1:19">
      <c r="A41" s="24">
        <v>37</v>
      </c>
      <c r="B41" s="24" t="s">
        <v>76</v>
      </c>
      <c r="C41" s="24" t="s">
        <v>50</v>
      </c>
      <c r="D41" s="24" t="s">
        <v>43</v>
      </c>
      <c r="E41" s="24">
        <v>90</v>
      </c>
      <c r="F41" s="24">
        <v>3</v>
      </c>
      <c r="G41" s="24">
        <v>1994</v>
      </c>
      <c r="H41" s="24">
        <v>1999</v>
      </c>
      <c r="I41" s="24">
        <v>1999</v>
      </c>
      <c r="J41" s="24">
        <v>2007</v>
      </c>
      <c r="K41" s="24"/>
      <c r="L41" s="24"/>
      <c r="M41" s="24">
        <f>IF(G41="",(2022-H41+1),(2022-G41+1))</f>
        <v>29</v>
      </c>
      <c r="N41" s="24">
        <f t="shared" si="1"/>
        <v>24</v>
      </c>
      <c r="O41" s="24">
        <f t="shared" si="2"/>
        <v>28</v>
      </c>
      <c r="P41" s="24" t="s">
        <v>28</v>
      </c>
      <c r="Q41" s="24">
        <v>3</v>
      </c>
      <c r="R41" s="24">
        <v>57.5</v>
      </c>
      <c r="S41" s="20" t="s">
        <v>77</v>
      </c>
    </row>
    <row r="42" customHeight="1" spans="7:7">
      <c r="G42" s="19" t="s">
        <v>78</v>
      </c>
    </row>
  </sheetData>
  <mergeCells count="18">
    <mergeCell ref="A1:R1"/>
    <mergeCell ref="A2:R2"/>
    <mergeCell ref="J3:L3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M3:M4"/>
    <mergeCell ref="N3:N4"/>
    <mergeCell ref="O3:O4"/>
    <mergeCell ref="P3:P4"/>
    <mergeCell ref="Q3:Q4"/>
    <mergeCell ref="R3:R4"/>
  </mergeCells>
  <conditionalFormatting sqref="D13">
    <cfRule type="duplicateValues" dxfId="0" priority="3"/>
    <cfRule type="duplicateValues" dxfId="0" priority="4"/>
  </conditionalFormatting>
  <conditionalFormatting sqref="B1:B4">
    <cfRule type="duplicateValues" dxfId="0" priority="1"/>
  </conditionalFormatting>
  <conditionalFormatting sqref="B5:B8">
    <cfRule type="duplicateValues" dxfId="0" priority="8"/>
  </conditionalFormatting>
  <conditionalFormatting sqref="B5:B8 B42:B1048576">
    <cfRule type="duplicateValues" dxfId="0" priority="7"/>
  </conditionalFormatting>
  <dataValidations count="3">
    <dataValidation type="list" allowBlank="1" showInputMessage="1" showErrorMessage="1" sqref="D14 D34 D35 D36 D1:D4 D5:D13 D15:D17 D18:D33 D37:D41 D42:D1048576">
      <formula1>"正高,副高,处级,中级"</formula1>
    </dataValidation>
    <dataValidation type="list" allowBlank="1" showInputMessage="1" showErrorMessage="1" sqref="P14 P35 P36 P1:P4 P5:P13 P15:P17 P18:P24 P26:P31 P32:P34 P37:P38 P39:P41 P42:P1048576">
      <formula1>"是,否"</formula1>
    </dataValidation>
    <dataValidation type="list" allowBlank="1" showInputMessage="1" showErrorMessage="1" sqref="P25">
      <formula1>"是"</formula1>
    </dataValidation>
  </dataValidations>
  <pageMargins left="0.75" right="0.75" top="1" bottom="1" header="0.5" footer="0.5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6"/>
  <sheetViews>
    <sheetView zoomScale="85" zoomScaleNormal="85" workbookViewId="0">
      <selection activeCell="S1" sqref="S$1:S$1048576"/>
    </sheetView>
  </sheetViews>
  <sheetFormatPr defaultColWidth="7.32407407407407" defaultRowHeight="32.1" customHeight="1" outlineLevelRow="5"/>
  <cols>
    <col min="1" max="15" width="7.32407407407407" customWidth="1"/>
    <col min="16" max="16" width="7.32407407407407" style="1" customWidth="1"/>
    <col min="17" max="16383" width="7.32407407407407" customWidth="1"/>
  </cols>
  <sheetData>
    <row r="1" ht="26.1" customHeight="1" spans="1:18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</row>
    <row r="2" ht="27" customHeight="1" spans="1:18">
      <c r="A2" s="17" t="s">
        <v>79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4" customHeight="1" spans="1:18">
      <c r="A3" s="5" t="s">
        <v>2</v>
      </c>
      <c r="B3" s="5" t="s">
        <v>3</v>
      </c>
      <c r="C3" s="6" t="s">
        <v>4</v>
      </c>
      <c r="D3" s="5" t="s">
        <v>5</v>
      </c>
      <c r="E3" s="5" t="s">
        <v>6</v>
      </c>
      <c r="F3" s="5" t="s">
        <v>7</v>
      </c>
      <c r="G3" s="7" t="s">
        <v>8</v>
      </c>
      <c r="H3" s="7" t="s">
        <v>9</v>
      </c>
      <c r="I3" s="13" t="s">
        <v>10</v>
      </c>
      <c r="J3" s="7" t="s">
        <v>11</v>
      </c>
      <c r="K3" s="7"/>
      <c r="L3" s="7"/>
      <c r="M3" s="7" t="s">
        <v>12</v>
      </c>
      <c r="N3" s="7" t="s">
        <v>13</v>
      </c>
      <c r="O3" s="13" t="s">
        <v>14</v>
      </c>
      <c r="P3" s="13" t="s">
        <v>15</v>
      </c>
      <c r="Q3" s="15" t="s">
        <v>16</v>
      </c>
      <c r="R3" s="7" t="s">
        <v>17</v>
      </c>
    </row>
    <row r="4" customHeight="1" spans="1:18">
      <c r="A4" s="8"/>
      <c r="B4" s="8"/>
      <c r="C4" s="5"/>
      <c r="D4" s="8"/>
      <c r="E4" s="8"/>
      <c r="F4" s="8"/>
      <c r="G4" s="9"/>
      <c r="H4" s="9"/>
      <c r="I4" s="7"/>
      <c r="J4" s="9" t="s">
        <v>18</v>
      </c>
      <c r="K4" s="9" t="s">
        <v>19</v>
      </c>
      <c r="L4" s="9" t="s">
        <v>20</v>
      </c>
      <c r="M4" s="9"/>
      <c r="N4" s="9"/>
      <c r="O4" s="7"/>
      <c r="P4" s="7"/>
      <c r="Q4" s="16"/>
      <c r="R4" s="9"/>
    </row>
    <row r="5" ht="27" customHeight="1" spans="1:18">
      <c r="A5" s="10">
        <v>1</v>
      </c>
      <c r="B5" s="11" t="s">
        <v>80</v>
      </c>
      <c r="C5" s="11" t="s">
        <v>53</v>
      </c>
      <c r="D5" s="11" t="s">
        <v>27</v>
      </c>
      <c r="E5" s="8">
        <f>IF(D5="正高",140,IF(D5="副高",105,IF(D5="处级",105,IF(D5="中级",90,IF(D5="初级",85)))))</f>
        <v>140</v>
      </c>
      <c r="F5" s="11">
        <v>0</v>
      </c>
      <c r="G5" s="11">
        <v>1992</v>
      </c>
      <c r="H5" s="11">
        <v>1995</v>
      </c>
      <c r="I5" s="11">
        <v>2002</v>
      </c>
      <c r="J5" s="11">
        <v>2003</v>
      </c>
      <c r="K5" s="11">
        <v>2008</v>
      </c>
      <c r="L5" s="11">
        <v>2022</v>
      </c>
      <c r="M5" s="8">
        <f>IF(G5="",(2022-H5+1),(2022-G5+1))</f>
        <v>31</v>
      </c>
      <c r="N5" s="8">
        <f>IF(D5="正高",(2022-L5+1)*2.5+(L5-K5)*2+(K5-J5)*1.5,IF(D5="副高",(2022-K5+1)*2+(K5-J5)*1.5,IF(D5="处级",(2022-K5+1)*2+(K5-J5)*1.5,IF(D5="中级",(2022-J5+1)*1.5))))</f>
        <v>38</v>
      </c>
      <c r="O5" s="8">
        <v>30</v>
      </c>
      <c r="P5" s="18" t="s">
        <v>28</v>
      </c>
      <c r="Q5" s="10">
        <f>IF(D5="正高",3,IF(O5&gt;=30,3,IF(#REF!="是",3)))</f>
        <v>3</v>
      </c>
      <c r="R5" s="8">
        <f>(M5+N5+Q5)</f>
        <v>72</v>
      </c>
    </row>
    <row r="6" customHeight="1" spans="1:18">
      <c r="A6" s="11">
        <v>2</v>
      </c>
      <c r="B6" s="11" t="s">
        <v>81</v>
      </c>
      <c r="C6" s="11" t="s">
        <v>22</v>
      </c>
      <c r="D6" s="11" t="s">
        <v>23</v>
      </c>
      <c r="E6" s="8">
        <f>IF(D6="正高",140,IF(D6="副高",105,IF(D6="处级",105,IF(D6="中级",90,IF(D6="初级",85)))))</f>
        <v>105</v>
      </c>
      <c r="F6" s="11">
        <v>0</v>
      </c>
      <c r="G6" s="11">
        <v>1994</v>
      </c>
      <c r="H6" s="11">
        <v>1998</v>
      </c>
      <c r="I6" s="11">
        <v>1998</v>
      </c>
      <c r="J6" s="11">
        <v>2005</v>
      </c>
      <c r="K6" s="11">
        <v>2021</v>
      </c>
      <c r="L6" s="11"/>
      <c r="M6" s="11">
        <v>29</v>
      </c>
      <c r="N6" s="11">
        <v>28</v>
      </c>
      <c r="O6" s="11">
        <v>29</v>
      </c>
      <c r="P6" s="11" t="s">
        <v>24</v>
      </c>
      <c r="Q6" s="11">
        <v>3</v>
      </c>
      <c r="R6" s="11">
        <v>60</v>
      </c>
    </row>
  </sheetData>
  <mergeCells count="18">
    <mergeCell ref="A1:R1"/>
    <mergeCell ref="A2:R2"/>
    <mergeCell ref="J3:L3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M3:M4"/>
    <mergeCell ref="N3:N4"/>
    <mergeCell ref="O3:O4"/>
    <mergeCell ref="P3:P4"/>
    <mergeCell ref="Q3:Q4"/>
    <mergeCell ref="R3:R4"/>
  </mergeCells>
  <dataValidations count="3">
    <dataValidation type="list" allowBlank="1" showInputMessage="1" showErrorMessage="1" sqref="P6">
      <formula1>"是"</formula1>
    </dataValidation>
    <dataValidation type="list" allowBlank="1" showInputMessage="1" showErrorMessage="1" sqref="D1:D6">
      <formula1>"正高,副高,处级,中级"</formula1>
    </dataValidation>
    <dataValidation type="list" allowBlank="1" showInputMessage="1" showErrorMessage="1" sqref="P1:P4">
      <formula1>"是,否"</formula1>
    </dataValidation>
  </dataValidations>
  <pageMargins left="0.75" right="0.75" top="1" bottom="1" header="0.5" footer="0.5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6"/>
  <sheetViews>
    <sheetView workbookViewId="0">
      <selection activeCell="F16" sqref="F16"/>
    </sheetView>
  </sheetViews>
  <sheetFormatPr defaultColWidth="7.22222222222222" defaultRowHeight="27" customHeight="1" outlineLevelRow="5"/>
  <cols>
    <col min="1" max="3" width="7.22222222222222" customWidth="1"/>
    <col min="4" max="4" width="7.22222222222222" style="1" customWidth="1"/>
    <col min="5" max="16384" width="7.22222222222222" customWidth="1"/>
  </cols>
  <sheetData>
    <row r="1" ht="26.1" customHeight="1" spans="1:18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</row>
    <row r="2" customHeight="1" spans="1:18">
      <c r="A2" s="3" t="s">
        <v>82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14"/>
    </row>
    <row r="3" customHeight="1" spans="1:18">
      <c r="A3" s="5" t="s">
        <v>2</v>
      </c>
      <c r="B3" s="5" t="s">
        <v>3</v>
      </c>
      <c r="C3" s="6" t="s">
        <v>4</v>
      </c>
      <c r="D3" s="5" t="s">
        <v>5</v>
      </c>
      <c r="E3" s="5" t="s">
        <v>6</v>
      </c>
      <c r="F3" s="5" t="s">
        <v>7</v>
      </c>
      <c r="G3" s="7" t="s">
        <v>8</v>
      </c>
      <c r="H3" s="7" t="s">
        <v>9</v>
      </c>
      <c r="I3" s="13" t="s">
        <v>10</v>
      </c>
      <c r="J3" s="7" t="s">
        <v>11</v>
      </c>
      <c r="K3" s="7"/>
      <c r="L3" s="7"/>
      <c r="M3" s="7" t="s">
        <v>12</v>
      </c>
      <c r="N3" s="7" t="s">
        <v>13</v>
      </c>
      <c r="O3" s="13" t="s">
        <v>14</v>
      </c>
      <c r="P3" s="13" t="s">
        <v>15</v>
      </c>
      <c r="Q3" s="15" t="s">
        <v>16</v>
      </c>
      <c r="R3" s="7" t="s">
        <v>17</v>
      </c>
    </row>
    <row r="4" ht="57" customHeight="1" spans="1:18">
      <c r="A4" s="8"/>
      <c r="B4" s="8"/>
      <c r="C4" s="5"/>
      <c r="D4" s="8"/>
      <c r="E4" s="8"/>
      <c r="F4" s="8"/>
      <c r="G4" s="9"/>
      <c r="H4" s="9"/>
      <c r="I4" s="7"/>
      <c r="J4" s="9" t="s">
        <v>18</v>
      </c>
      <c r="K4" s="9" t="s">
        <v>19</v>
      </c>
      <c r="L4" s="9" t="s">
        <v>20</v>
      </c>
      <c r="M4" s="9"/>
      <c r="N4" s="9"/>
      <c r="O4" s="7"/>
      <c r="P4" s="7"/>
      <c r="Q4" s="16"/>
      <c r="R4" s="9"/>
    </row>
    <row r="5" customHeight="1" spans="1:18">
      <c r="A5" s="10">
        <v>1</v>
      </c>
      <c r="B5" s="11" t="s">
        <v>83</v>
      </c>
      <c r="C5" s="11" t="s">
        <v>84</v>
      </c>
      <c r="D5" s="11" t="s">
        <v>23</v>
      </c>
      <c r="E5" s="8">
        <f>IF(D5="正高",140,IF(D5="副高",105,IF(D5="处级",105,IF(D5="中级",90,IF(D5="初级",85)))))</f>
        <v>105</v>
      </c>
      <c r="F5" s="11" t="s">
        <v>85</v>
      </c>
      <c r="G5" s="11">
        <v>1992</v>
      </c>
      <c r="H5" s="11">
        <v>1995</v>
      </c>
      <c r="I5" s="11">
        <v>2010</v>
      </c>
      <c r="J5" s="11">
        <v>2001</v>
      </c>
      <c r="K5" s="11">
        <v>2014</v>
      </c>
      <c r="L5" s="11"/>
      <c r="M5" s="8">
        <v>31</v>
      </c>
      <c r="N5" s="8">
        <v>39.5</v>
      </c>
      <c r="O5" s="8">
        <v>31</v>
      </c>
      <c r="P5" s="8"/>
      <c r="Q5" s="10" t="s">
        <v>85</v>
      </c>
      <c r="R5" s="8">
        <v>70.5</v>
      </c>
    </row>
    <row r="6" customHeight="1" spans="1:18">
      <c r="A6" s="10">
        <v>2</v>
      </c>
      <c r="B6" s="12" t="s">
        <v>86</v>
      </c>
      <c r="C6" s="12" t="s">
        <v>84</v>
      </c>
      <c r="D6" s="12" t="s">
        <v>23</v>
      </c>
      <c r="E6" s="8">
        <v>105</v>
      </c>
      <c r="F6" s="12" t="s">
        <v>85</v>
      </c>
      <c r="G6" s="12">
        <v>1996</v>
      </c>
      <c r="H6" s="12">
        <v>1998</v>
      </c>
      <c r="I6" s="12">
        <v>1998</v>
      </c>
      <c r="J6" s="12">
        <v>2004</v>
      </c>
      <c r="K6" s="12">
        <v>2018</v>
      </c>
      <c r="L6" s="12"/>
      <c r="M6" s="8">
        <v>28</v>
      </c>
      <c r="N6" s="8">
        <v>33</v>
      </c>
      <c r="O6" s="8">
        <v>30</v>
      </c>
      <c r="P6" s="8"/>
      <c r="Q6" s="10"/>
      <c r="R6" s="8">
        <v>61</v>
      </c>
    </row>
  </sheetData>
  <mergeCells count="18">
    <mergeCell ref="A1:R1"/>
    <mergeCell ref="A2:R2"/>
    <mergeCell ref="J3:L3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M3:M4"/>
    <mergeCell ref="N3:N4"/>
    <mergeCell ref="O3:O4"/>
    <mergeCell ref="P3:P4"/>
    <mergeCell ref="Q3:Q4"/>
    <mergeCell ref="R3:R4"/>
  </mergeCells>
  <dataValidations count="3">
    <dataValidation type="list" allowBlank="1" showInputMessage="1" showErrorMessage="1" sqref="D1 D5 D6 D2:D4 D7:D1048576">
      <formula1>"正高,副高,处级,中级"</formula1>
    </dataValidation>
    <dataValidation type="list" allowBlank="1" showInputMessage="1" showErrorMessage="1" sqref="P1">
      <formula1>"是,否"</formula1>
    </dataValidation>
    <dataValidation type="list" allowBlank="1" showInputMessage="1" showErrorMessage="1" sqref="P5 P6 P2:P4 P7:P1048576">
      <formula1>"是"</formula1>
    </dataValidation>
  </dataValidations>
  <pageMargins left="0.75" right="0.75" top="1" bottom="1" header="0.5" footer="0.5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:U4"/>
    </sheetView>
  </sheetViews>
  <sheetFormatPr defaultColWidth="8.88888888888889" defaultRowHeight="14.4"/>
  <sheetData/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在职干部全额</vt:lpstr>
      <vt:lpstr>在职干部差额</vt:lpstr>
      <vt:lpstr>附属中学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jjjc</dc:creator>
  <cp:lastModifiedBy>jjjc</cp:lastModifiedBy>
  <dcterms:created xsi:type="dcterms:W3CDTF">2021-08-30T02:00:00Z</dcterms:created>
  <dcterms:modified xsi:type="dcterms:W3CDTF">2022-11-22T06:29:59Z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2052-11.1.0.13607</vt:lpwstr>
  </property>
  <property fmtid="{D5CDD505-2E9C-101B-9397-08002B2CF9AE}" pid="3" name="ICV">
    <vt:lpwstr>4FF7BC03E05A4835B805E002EA6B7D08</vt:lpwstr>
  </property>
</Properties>
</file>