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在职干部全额" sheetId="1" r:id="rId1"/>
    <sheet name="在职干部差额" sheetId="3" r:id="rId2"/>
    <sheet name="退休干部全额" sheetId="4" r:id="rId3"/>
    <sheet name="在职工人全额" sheetId="5" r:id="rId4"/>
    <sheet name="附属中学" sheetId="7" r:id="rId5"/>
  </sheets>
  <calcPr calcId="144525"/>
</workbook>
</file>

<file path=xl/sharedStrings.xml><?xml version="1.0" encoding="utf-8"?>
<sst xmlns="http://schemas.openxmlformats.org/spreadsheetml/2006/main" count="276" uniqueCount="97">
  <si>
    <t>2022年度住房货币化补贴排序名单（第一榜公示）</t>
  </si>
  <si>
    <t>在职干部全额补贴：</t>
  </si>
  <si>
    <t>序号</t>
  </si>
  <si>
    <t>姓名</t>
  </si>
  <si>
    <t>单位</t>
  </si>
  <si>
    <t>职务(级别)</t>
  </si>
  <si>
    <t>应享受面积</t>
  </si>
  <si>
    <t>93年前工龄(年)</t>
  </si>
  <si>
    <t>入大学时间</t>
  </si>
  <si>
    <t>参加工作时间</t>
  </si>
  <si>
    <t>到我校时间</t>
  </si>
  <si>
    <t>职龄起始时间（年）</t>
  </si>
  <si>
    <t>工龄分</t>
  </si>
  <si>
    <t>职龄分</t>
  </si>
  <si>
    <t>工龄
（周年）
（含大学学龄）</t>
  </si>
  <si>
    <t>是否为博士</t>
  </si>
  <si>
    <t>附加分      正高、博士、30年工龄</t>
  </si>
  <si>
    <t>总分</t>
  </si>
  <si>
    <t>中(科)级</t>
  </si>
  <si>
    <t>副高（处）级</t>
  </si>
  <si>
    <t>正高（校）级</t>
  </si>
  <si>
    <t>周艳秋</t>
  </si>
  <si>
    <t>高职院</t>
  </si>
  <si>
    <t>副高</t>
  </si>
  <si>
    <t>否</t>
  </si>
  <si>
    <t>白长虹</t>
  </si>
  <si>
    <t>人文学院</t>
  </si>
  <si>
    <t>是</t>
  </si>
  <si>
    <t>王漫耘</t>
  </si>
  <si>
    <t>资产管理处</t>
  </si>
  <si>
    <t>处级</t>
  </si>
  <si>
    <t>胡彦泽</t>
  </si>
  <si>
    <t>付丽娜</t>
  </si>
  <si>
    <t>图书馆</t>
  </si>
  <si>
    <t>中级</t>
  </si>
  <si>
    <t>张金昌</t>
  </si>
  <si>
    <t>科技处</t>
  </si>
  <si>
    <t>正高</t>
  </si>
  <si>
    <t>谷珺</t>
  </si>
  <si>
    <t>管理学院</t>
  </si>
  <si>
    <t>王洁</t>
  </si>
  <si>
    <t>金盛爱</t>
  </si>
  <si>
    <t>外国语学院</t>
  </si>
  <si>
    <t xml:space="preserve"> </t>
  </si>
  <si>
    <t>曹阳</t>
  </si>
  <si>
    <t>杨丽新</t>
  </si>
  <si>
    <t>邬诺娃</t>
  </si>
  <si>
    <t>音乐学院</t>
  </si>
  <si>
    <t>陆明</t>
  </si>
  <si>
    <t>计算中心</t>
  </si>
  <si>
    <t>赵宇</t>
  </si>
  <si>
    <t>施启龙</t>
  </si>
  <si>
    <t>张颖</t>
  </si>
  <si>
    <t>国际交流学院</t>
  </si>
  <si>
    <t>于广壮</t>
  </si>
  <si>
    <t>常勇</t>
  </si>
  <si>
    <t>耿丹</t>
  </si>
  <si>
    <t>冷眉</t>
  </si>
  <si>
    <t>宗妮</t>
  </si>
  <si>
    <t>常青</t>
  </si>
  <si>
    <t>在职干部差额补贴：</t>
  </si>
  <si>
    <t>王英</t>
  </si>
  <si>
    <t>高小序</t>
  </si>
  <si>
    <t>王希宝</t>
  </si>
  <si>
    <t>顾翔</t>
  </si>
  <si>
    <t>石文玉</t>
  </si>
  <si>
    <t>李铁英</t>
  </si>
  <si>
    <t>后勤工作管理处</t>
  </si>
  <si>
    <t>高庆怀</t>
  </si>
  <si>
    <t>成教院</t>
  </si>
  <si>
    <t>石磊</t>
  </si>
  <si>
    <t>陈卓</t>
  </si>
  <si>
    <t>教科院</t>
  </si>
  <si>
    <t>那文忠</t>
  </si>
  <si>
    <t>李书倩</t>
  </si>
  <si>
    <t>化学学院</t>
  </si>
  <si>
    <t>退休干部全额补贴：</t>
  </si>
  <si>
    <t>退休年份</t>
  </si>
  <si>
    <t>林艳珍</t>
  </si>
  <si>
    <t>离退休中心</t>
  </si>
  <si>
    <t>李  颖</t>
  </si>
  <si>
    <t>张慧艳</t>
  </si>
  <si>
    <t>初级</t>
  </si>
  <si>
    <t>中级工</t>
  </si>
  <si>
    <t>高级工</t>
  </si>
  <si>
    <t>曲波</t>
  </si>
  <si>
    <t>保卫处</t>
  </si>
  <si>
    <t>附属中学全额补贴：</t>
  </si>
  <si>
    <t>刘元秀</t>
  </si>
  <si>
    <t>附中</t>
  </si>
  <si>
    <t>赵国良</t>
  </si>
  <si>
    <t>师院附中</t>
  </si>
  <si>
    <t>李华</t>
  </si>
  <si>
    <t>赵慧书</t>
  </si>
  <si>
    <t>刘桃月</t>
  </si>
  <si>
    <t>王晓丹</t>
  </si>
  <si>
    <t>于波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</si>
</sst>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7" fillId="0" borderId="0"/>
    <xf numFmtId="0" fontId="20" fillId="0" borderId="1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2" borderId="1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52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6" xfId="52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5" xfId="52" applyFont="1" applyFill="1" applyBorder="1" applyAlignment="1">
      <alignment horizontal="center" vertical="center" wrapText="1"/>
    </xf>
    <xf numFmtId="0" fontId="8" fillId="0" borderId="7" xfId="52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17" xfId="51"/>
    <cellStyle name="常规 1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5"/>
  <sheetViews>
    <sheetView tabSelected="1" topLeftCell="A14" workbookViewId="0">
      <selection activeCell="J30" sqref="J30"/>
    </sheetView>
  </sheetViews>
  <sheetFormatPr defaultColWidth="7.11111111111111" defaultRowHeight="28" customHeight="1"/>
  <cols>
    <col min="1" max="1" width="4.66666666666667" style="23" customWidth="1"/>
    <col min="2" max="2" width="7.11111111111111" style="23" customWidth="1"/>
    <col min="3" max="3" width="10.6666666666667" style="23" customWidth="1"/>
    <col min="4" max="4" width="7.11111111111111" style="21" customWidth="1"/>
    <col min="5" max="16384" width="7.11111111111111" style="23" customWidth="1"/>
  </cols>
  <sheetData>
    <row r="1" customHeight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customHeight="1" spans="1:18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customHeight="1" spans="1:1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/>
      <c r="L3" s="9"/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</row>
    <row r="4" customHeight="1" spans="1:18">
      <c r="A4" s="8"/>
      <c r="B4" s="8"/>
      <c r="C4" s="8"/>
      <c r="D4" s="8"/>
      <c r="E4" s="8"/>
      <c r="F4" s="8"/>
      <c r="G4" s="9"/>
      <c r="H4" s="9"/>
      <c r="I4" s="9"/>
      <c r="J4" s="9" t="s">
        <v>18</v>
      </c>
      <c r="K4" s="9" t="s">
        <v>19</v>
      </c>
      <c r="L4" s="9" t="s">
        <v>20</v>
      </c>
      <c r="M4" s="9"/>
      <c r="N4" s="9"/>
      <c r="O4" s="9"/>
      <c r="P4" s="9"/>
      <c r="Q4" s="9"/>
      <c r="R4" s="9"/>
    </row>
    <row r="5" customHeight="1" spans="1:18">
      <c r="A5" s="11">
        <v>1</v>
      </c>
      <c r="B5" s="11" t="s">
        <v>21</v>
      </c>
      <c r="C5" s="11" t="s">
        <v>22</v>
      </c>
      <c r="D5" s="11" t="s">
        <v>23</v>
      </c>
      <c r="E5" s="11">
        <f>IF(D5="正高",140,IF(D5="副高",105,IF(D5="处级",105,IF(D5="中级",90,IF(D5="初级",85)))))</f>
        <v>105</v>
      </c>
      <c r="F5" s="11">
        <f>IF(H5&gt;1993,(0),IF(H5&lt;=1993,(1993-H5+1)))</f>
        <v>0</v>
      </c>
      <c r="G5" s="11">
        <v>1992</v>
      </c>
      <c r="H5" s="11">
        <v>1996</v>
      </c>
      <c r="I5" s="11">
        <v>2005</v>
      </c>
      <c r="J5" s="11">
        <v>2001</v>
      </c>
      <c r="K5" s="11">
        <v>2009</v>
      </c>
      <c r="L5" s="11"/>
      <c r="M5" s="11">
        <f>IF(G5="",(2022-H5+1),(2022-G5+1))</f>
        <v>31</v>
      </c>
      <c r="N5" s="11">
        <f>IF(D5="正高",(2022-L5+1)*2.5+(L5-K5)*2+(K5-J5)*1.5,IF(D5="副高",(2022-K5+1)*2+(K5-J5)*1.5,IF(D5="处级",(2022-K5+1)*2+(K5-J5)*1.5,IF(D5="中级",(2022-J5+1)*1.5))))</f>
        <v>40</v>
      </c>
      <c r="O5" s="11">
        <f t="shared" ref="O5:O26" si="0">2022-G5</f>
        <v>30</v>
      </c>
      <c r="P5" s="11" t="s">
        <v>24</v>
      </c>
      <c r="Q5" s="11">
        <f t="shared" ref="Q5:Q17" si="1">IF(D5="正高",3,IF(O5&gt;=30,3,IF(P5="是",3)))</f>
        <v>3</v>
      </c>
      <c r="R5" s="11">
        <f>(M5+N5+Q5)</f>
        <v>74</v>
      </c>
    </row>
    <row r="6" customHeight="1" spans="1:18">
      <c r="A6" s="11">
        <v>2</v>
      </c>
      <c r="B6" s="11" t="s">
        <v>25</v>
      </c>
      <c r="C6" s="11" t="s">
        <v>26</v>
      </c>
      <c r="D6" s="11" t="s">
        <v>23</v>
      </c>
      <c r="E6" s="11">
        <f>IF(D6="正高",140,IF(D6="副高",105,IF(D6="处级",105,IF(D6="中级",90,IF(D6="初级",85)))))</f>
        <v>105</v>
      </c>
      <c r="F6" s="11">
        <f>IF(H6&gt;1993,(0),IF(H6&lt;=1993,(1993-H6+1)))</f>
        <v>0</v>
      </c>
      <c r="G6" s="11">
        <v>1993</v>
      </c>
      <c r="H6" s="11">
        <v>1997</v>
      </c>
      <c r="I6" s="11">
        <v>1997</v>
      </c>
      <c r="J6" s="11">
        <v>2002</v>
      </c>
      <c r="K6" s="11">
        <v>2008</v>
      </c>
      <c r="L6" s="11"/>
      <c r="M6" s="11">
        <f>IF(G6="",(2022-H6+1),(2022-G6+1))</f>
        <v>30</v>
      </c>
      <c r="N6" s="11">
        <f>IF(D6="正高",(2022-L6+1)*2.5+(L6-K6)*2+(K6-J6)*1.5,IF(D6="副高",(2022-K6+1)*2+(K6-J6)*1.5,IF(D6="处级",(2022-K6+1)*2+(K6-J6)*1.5,IF(D6="中级",(2022-J6+1)*1.5))))</f>
        <v>39</v>
      </c>
      <c r="O6" s="11">
        <f t="shared" si="0"/>
        <v>29</v>
      </c>
      <c r="P6" s="11" t="s">
        <v>27</v>
      </c>
      <c r="Q6" s="11">
        <f t="shared" si="1"/>
        <v>3</v>
      </c>
      <c r="R6" s="11">
        <f>(M6+N6+Q6)</f>
        <v>72</v>
      </c>
    </row>
    <row r="7" customHeight="1" spans="1:18">
      <c r="A7" s="11">
        <v>3</v>
      </c>
      <c r="B7" s="11" t="s">
        <v>28</v>
      </c>
      <c r="C7" s="11" t="s">
        <v>29</v>
      </c>
      <c r="D7" s="11" t="s">
        <v>30</v>
      </c>
      <c r="E7" s="11">
        <f>IF(D7="正高",140,IF(D7="副高",105,IF(D7="处级",105,IF(D7="中级",90,IF(D7="初级",85)))))</f>
        <v>105</v>
      </c>
      <c r="F7" s="11">
        <f>IF(H7&gt;1993,(0),IF(H7&lt;=1993,(1993-H7+1)))</f>
        <v>3</v>
      </c>
      <c r="G7" s="11">
        <v>1987</v>
      </c>
      <c r="H7" s="11">
        <v>1991</v>
      </c>
      <c r="I7" s="11">
        <v>1991</v>
      </c>
      <c r="J7" s="11">
        <v>2002</v>
      </c>
      <c r="K7" s="11">
        <v>2021</v>
      </c>
      <c r="L7" s="11"/>
      <c r="M7" s="11">
        <f>IF(G7="",(2022-H7+1),(2022-G7+1))</f>
        <v>36</v>
      </c>
      <c r="N7" s="11">
        <f>IF(D7="正高",(2022-L7+1)*2.5+(L7-K7)*2+(K7-J7)*1.5,IF(D7="副高",(2022-K7+1)*2+(K7-J7)*1.5,IF(D7="处级",(2022-K7+1)*2+(K7-J7)*1.5,IF(D7="中级",(2022-J7+1)*1.5))))</f>
        <v>32.5</v>
      </c>
      <c r="O7" s="11">
        <f t="shared" si="0"/>
        <v>35</v>
      </c>
      <c r="P7" s="11" t="s">
        <v>24</v>
      </c>
      <c r="Q7" s="11">
        <f t="shared" si="1"/>
        <v>3</v>
      </c>
      <c r="R7" s="11">
        <f>(M7+N7+Q7)</f>
        <v>71.5</v>
      </c>
    </row>
    <row r="8" customHeight="1" spans="1:18">
      <c r="A8" s="11">
        <v>4</v>
      </c>
      <c r="B8" s="11" t="s">
        <v>31</v>
      </c>
      <c r="C8" s="11" t="s">
        <v>22</v>
      </c>
      <c r="D8" s="11" t="s">
        <v>30</v>
      </c>
      <c r="E8" s="11">
        <f>IF(D8="正高",140,IF(D8="副高",105,IF(D8="处级",105,IF(D8="中级",90,IF(D8="初级",85)))))</f>
        <v>105</v>
      </c>
      <c r="F8" s="11">
        <f>IF(H8&gt;1993,(0),IF(H8&lt;=1993,(1993-H8+1)))</f>
        <v>0</v>
      </c>
      <c r="G8" s="11">
        <v>1992</v>
      </c>
      <c r="H8" s="11">
        <v>1996</v>
      </c>
      <c r="I8" s="11">
        <v>2008</v>
      </c>
      <c r="J8" s="11">
        <v>2001</v>
      </c>
      <c r="K8" s="11">
        <v>2019</v>
      </c>
      <c r="L8" s="11"/>
      <c r="M8" s="11">
        <f>IF(G8="",(2022-H8+1),(2022-G8+1))</f>
        <v>31</v>
      </c>
      <c r="N8" s="11">
        <f>IF(D8="正高",(2022-L8+1)*2.5+(L8-K8)*2+(K8-J8)*1.5,IF(D8="副高",(2022-K8+1)*2+(K8-J8)*1.5,IF(D8="处级",(2022-K8+1)*2+(K8-J8)*1.5,IF(D8="中级",(2022-J8+1)*1.5))))</f>
        <v>35</v>
      </c>
      <c r="O8" s="11">
        <f t="shared" si="0"/>
        <v>30</v>
      </c>
      <c r="P8" s="11" t="s">
        <v>24</v>
      </c>
      <c r="Q8" s="11">
        <f t="shared" si="1"/>
        <v>3</v>
      </c>
      <c r="R8" s="11">
        <f>(M8+N8+Q8)</f>
        <v>69</v>
      </c>
    </row>
    <row r="9" customHeight="1" spans="1:18">
      <c r="A9" s="11">
        <v>5</v>
      </c>
      <c r="B9" s="11" t="s">
        <v>32</v>
      </c>
      <c r="C9" s="11" t="s">
        <v>33</v>
      </c>
      <c r="D9" s="11" t="s">
        <v>34</v>
      </c>
      <c r="E9" s="11">
        <f>IF(D9="正高",140,IF(D9="副高",105,IF(D9="处级",105,IF(D9="中级",90,IF(D9="初级",85)))))</f>
        <v>90</v>
      </c>
      <c r="F9" s="11">
        <f>IF(H9&gt;1993,(0),IF(H9&lt;=1993,(1993-H9+1)))</f>
        <v>10</v>
      </c>
      <c r="G9" s="11">
        <v>1992</v>
      </c>
      <c r="H9" s="11">
        <v>1984</v>
      </c>
      <c r="I9" s="11">
        <v>2003</v>
      </c>
      <c r="J9" s="11">
        <v>2005</v>
      </c>
      <c r="K9" s="11"/>
      <c r="L9" s="11"/>
      <c r="M9" s="11">
        <v>39</v>
      </c>
      <c r="N9" s="11">
        <f>IF(D9="正高",(2022-L9+1)*2.5+(L9-K9)*2+(K9-J9)*1.5,IF(D9="副高",(2022-K9+1)*2+(K9-J9)*1.5,IF(D9="处级",(2022-K9+1)*2+(K9-J9)*1.5,IF(D9="中级",(2022-J9+1)*1.5))))</f>
        <v>27</v>
      </c>
      <c r="O9" s="11">
        <f t="shared" si="0"/>
        <v>30</v>
      </c>
      <c r="P9" s="11" t="s">
        <v>24</v>
      </c>
      <c r="Q9" s="11">
        <f t="shared" si="1"/>
        <v>3</v>
      </c>
      <c r="R9" s="11">
        <f>(M9+N9+Q9)</f>
        <v>69</v>
      </c>
    </row>
    <row r="10" customHeight="1" spans="1:18">
      <c r="A10" s="11">
        <v>6</v>
      </c>
      <c r="B10" s="11" t="s">
        <v>35</v>
      </c>
      <c r="C10" s="11" t="s">
        <v>36</v>
      </c>
      <c r="D10" s="11" t="s">
        <v>37</v>
      </c>
      <c r="E10" s="11">
        <f t="shared" ref="E10:E29" si="2">IF(D10="正高",140,IF(D10="副高",105,IF(D10="处级",105,IF(D10="中级",90,IF(D10="初级",85)))))</f>
        <v>140</v>
      </c>
      <c r="F10" s="11">
        <f t="shared" ref="F10:F29" si="3">IF(H10&gt;1993,(0),IF(H10&lt;=1993,(1993-H10+1)))</f>
        <v>0</v>
      </c>
      <c r="G10" s="11">
        <v>1994</v>
      </c>
      <c r="H10" s="11">
        <v>1998</v>
      </c>
      <c r="I10" s="11">
        <v>2017</v>
      </c>
      <c r="J10" s="11">
        <v>2004</v>
      </c>
      <c r="K10" s="11">
        <v>2014</v>
      </c>
      <c r="L10" s="11">
        <v>2019</v>
      </c>
      <c r="M10" s="11">
        <f t="shared" ref="M10:M29" si="4">IF(G10="",(2022-H10+1),(2022-G10+1))</f>
        <v>29</v>
      </c>
      <c r="N10" s="11">
        <f t="shared" ref="N10:N29" si="5">IF(D10="正高",(2022-L10+1)*2.5+(L10-K10)*2+(K10-J10)*1.5,IF(D10="副高",(2022-K10+1)*2+(K10-J10)*1.5,IF(D10="处级",(2022-K10+1)*2+(K10-J10)*1.5,IF(D10="中级",(2022-J10+1)*1.5))))</f>
        <v>35</v>
      </c>
      <c r="O10" s="11">
        <f t="shared" si="0"/>
        <v>28</v>
      </c>
      <c r="P10" s="11" t="s">
        <v>27</v>
      </c>
      <c r="Q10" s="11">
        <f t="shared" si="1"/>
        <v>3</v>
      </c>
      <c r="R10" s="11">
        <f t="shared" ref="R10:R29" si="6">(M10+N10+Q10)</f>
        <v>67</v>
      </c>
    </row>
    <row r="11" customHeight="1" spans="1:18">
      <c r="A11" s="11">
        <v>7</v>
      </c>
      <c r="B11" s="11" t="s">
        <v>38</v>
      </c>
      <c r="C11" s="11" t="s">
        <v>39</v>
      </c>
      <c r="D11" s="11" t="s">
        <v>34</v>
      </c>
      <c r="E11" s="11">
        <f t="shared" si="2"/>
        <v>90</v>
      </c>
      <c r="F11" s="11">
        <f t="shared" si="3"/>
        <v>0</v>
      </c>
      <c r="G11" s="11">
        <v>1992</v>
      </c>
      <c r="H11" s="11">
        <v>1996</v>
      </c>
      <c r="I11" s="11">
        <v>1996</v>
      </c>
      <c r="J11" s="11">
        <v>2001</v>
      </c>
      <c r="K11" s="11"/>
      <c r="L11" s="11"/>
      <c r="M11" s="11">
        <f t="shared" si="4"/>
        <v>31</v>
      </c>
      <c r="N11" s="11">
        <f t="shared" si="5"/>
        <v>33</v>
      </c>
      <c r="O11" s="11">
        <f t="shared" si="0"/>
        <v>30</v>
      </c>
      <c r="P11" s="11" t="s">
        <v>24</v>
      </c>
      <c r="Q11" s="11">
        <f t="shared" si="1"/>
        <v>3</v>
      </c>
      <c r="R11" s="11">
        <f t="shared" si="6"/>
        <v>67</v>
      </c>
    </row>
    <row r="12" customHeight="1" spans="1:18">
      <c r="A12" s="11">
        <v>8</v>
      </c>
      <c r="B12" s="11" t="s">
        <v>40</v>
      </c>
      <c r="C12" s="11" t="s">
        <v>22</v>
      </c>
      <c r="D12" s="11" t="s">
        <v>34</v>
      </c>
      <c r="E12" s="11">
        <f t="shared" si="2"/>
        <v>90</v>
      </c>
      <c r="F12" s="11">
        <f t="shared" si="3"/>
        <v>0</v>
      </c>
      <c r="G12" s="11">
        <v>1991</v>
      </c>
      <c r="H12" s="11">
        <v>1994</v>
      </c>
      <c r="I12" s="11">
        <v>1994</v>
      </c>
      <c r="J12" s="11">
        <v>2002</v>
      </c>
      <c r="K12" s="11"/>
      <c r="L12" s="11"/>
      <c r="M12" s="11">
        <f t="shared" si="4"/>
        <v>32</v>
      </c>
      <c r="N12" s="11">
        <f t="shared" si="5"/>
        <v>31.5</v>
      </c>
      <c r="O12" s="11">
        <f t="shared" si="0"/>
        <v>31</v>
      </c>
      <c r="P12" s="11" t="s">
        <v>24</v>
      </c>
      <c r="Q12" s="11">
        <f t="shared" si="1"/>
        <v>3</v>
      </c>
      <c r="R12" s="11">
        <f t="shared" si="6"/>
        <v>66.5</v>
      </c>
    </row>
    <row r="13" customHeight="1" spans="1:23">
      <c r="A13" s="11">
        <v>9</v>
      </c>
      <c r="B13" s="11" t="s">
        <v>41</v>
      </c>
      <c r="C13" s="11" t="s">
        <v>42</v>
      </c>
      <c r="D13" s="11" t="s">
        <v>34</v>
      </c>
      <c r="E13" s="11">
        <f t="shared" si="2"/>
        <v>90</v>
      </c>
      <c r="F13" s="11">
        <f t="shared" si="3"/>
        <v>0</v>
      </c>
      <c r="G13" s="11">
        <v>1992</v>
      </c>
      <c r="H13" s="11">
        <v>1996</v>
      </c>
      <c r="I13" s="11">
        <v>2000</v>
      </c>
      <c r="J13" s="11">
        <v>2002</v>
      </c>
      <c r="K13" s="11"/>
      <c r="L13" s="11"/>
      <c r="M13" s="11">
        <f t="shared" si="4"/>
        <v>31</v>
      </c>
      <c r="N13" s="11">
        <f t="shared" si="5"/>
        <v>31.5</v>
      </c>
      <c r="O13" s="11">
        <f t="shared" si="0"/>
        <v>30</v>
      </c>
      <c r="P13" s="11" t="s">
        <v>24</v>
      </c>
      <c r="Q13" s="11">
        <f t="shared" si="1"/>
        <v>3</v>
      </c>
      <c r="R13" s="11">
        <f t="shared" si="6"/>
        <v>65.5</v>
      </c>
      <c r="W13" s="23" t="s">
        <v>43</v>
      </c>
    </row>
    <row r="14" customHeight="1" spans="1:18">
      <c r="A14" s="11">
        <v>10</v>
      </c>
      <c r="B14" s="11" t="s">
        <v>44</v>
      </c>
      <c r="C14" s="11" t="s">
        <v>42</v>
      </c>
      <c r="D14" s="11" t="s">
        <v>23</v>
      </c>
      <c r="E14" s="11">
        <f t="shared" si="2"/>
        <v>105</v>
      </c>
      <c r="F14" s="11">
        <f t="shared" si="3"/>
        <v>0</v>
      </c>
      <c r="G14" s="11">
        <v>1993</v>
      </c>
      <c r="H14" s="11">
        <v>1998</v>
      </c>
      <c r="I14" s="11">
        <v>1998</v>
      </c>
      <c r="J14" s="11">
        <v>2003</v>
      </c>
      <c r="K14" s="11">
        <v>2018</v>
      </c>
      <c r="L14" s="11"/>
      <c r="M14" s="11">
        <f t="shared" si="4"/>
        <v>30</v>
      </c>
      <c r="N14" s="11">
        <f t="shared" si="5"/>
        <v>32.5</v>
      </c>
      <c r="O14" s="11">
        <f t="shared" si="0"/>
        <v>29</v>
      </c>
      <c r="P14" s="11" t="s">
        <v>27</v>
      </c>
      <c r="Q14" s="11">
        <f t="shared" si="1"/>
        <v>3</v>
      </c>
      <c r="R14" s="11">
        <f t="shared" si="6"/>
        <v>65.5</v>
      </c>
    </row>
    <row r="15" customHeight="1" spans="1:18">
      <c r="A15" s="11">
        <v>11</v>
      </c>
      <c r="B15" s="11" t="s">
        <v>45</v>
      </c>
      <c r="C15" s="11" t="s">
        <v>26</v>
      </c>
      <c r="D15" s="11" t="s">
        <v>34</v>
      </c>
      <c r="E15" s="11">
        <f t="shared" si="2"/>
        <v>90</v>
      </c>
      <c r="F15" s="11">
        <f t="shared" si="3"/>
        <v>0</v>
      </c>
      <c r="G15" s="11">
        <v>1992</v>
      </c>
      <c r="H15" s="11">
        <v>1996</v>
      </c>
      <c r="I15" s="11">
        <v>1996</v>
      </c>
      <c r="J15" s="11">
        <v>2002</v>
      </c>
      <c r="K15" s="11"/>
      <c r="L15" s="11"/>
      <c r="M15" s="11">
        <f t="shared" si="4"/>
        <v>31</v>
      </c>
      <c r="N15" s="11">
        <f t="shared" si="5"/>
        <v>31.5</v>
      </c>
      <c r="O15" s="11">
        <f t="shared" si="0"/>
        <v>30</v>
      </c>
      <c r="P15" s="11" t="s">
        <v>24</v>
      </c>
      <c r="Q15" s="11">
        <f t="shared" si="1"/>
        <v>3</v>
      </c>
      <c r="R15" s="11">
        <f t="shared" si="6"/>
        <v>65.5</v>
      </c>
    </row>
    <row r="16" customHeight="1" spans="1:18">
      <c r="A16" s="11">
        <v>12</v>
      </c>
      <c r="B16" s="11" t="s">
        <v>46</v>
      </c>
      <c r="C16" s="11" t="s">
        <v>47</v>
      </c>
      <c r="D16" s="11" t="s">
        <v>37</v>
      </c>
      <c r="E16" s="11">
        <f t="shared" si="2"/>
        <v>140</v>
      </c>
      <c r="F16" s="11">
        <f t="shared" si="3"/>
        <v>0</v>
      </c>
      <c r="G16" s="11">
        <v>1993</v>
      </c>
      <c r="H16" s="11">
        <v>1996</v>
      </c>
      <c r="I16" s="11">
        <v>1996</v>
      </c>
      <c r="J16" s="11">
        <v>2006</v>
      </c>
      <c r="K16" s="11">
        <v>2012</v>
      </c>
      <c r="L16" s="11">
        <v>2020</v>
      </c>
      <c r="M16" s="11">
        <f t="shared" si="4"/>
        <v>30</v>
      </c>
      <c r="N16" s="11">
        <f t="shared" si="5"/>
        <v>32.5</v>
      </c>
      <c r="O16" s="11">
        <f t="shared" si="0"/>
        <v>29</v>
      </c>
      <c r="P16" s="11" t="s">
        <v>24</v>
      </c>
      <c r="Q16" s="11">
        <f t="shared" si="1"/>
        <v>3</v>
      </c>
      <c r="R16" s="11">
        <f t="shared" si="6"/>
        <v>65.5</v>
      </c>
    </row>
    <row r="17" customHeight="1" spans="1:18">
      <c r="A17" s="11">
        <v>13</v>
      </c>
      <c r="B17" s="11" t="s">
        <v>48</v>
      </c>
      <c r="C17" s="11" t="s">
        <v>49</v>
      </c>
      <c r="D17" s="11" t="s">
        <v>34</v>
      </c>
      <c r="E17" s="11">
        <f t="shared" si="2"/>
        <v>90</v>
      </c>
      <c r="F17" s="11">
        <f t="shared" si="3"/>
        <v>0</v>
      </c>
      <c r="G17" s="11">
        <v>1992</v>
      </c>
      <c r="H17" s="11">
        <v>1996</v>
      </c>
      <c r="I17" s="11">
        <v>1996</v>
      </c>
      <c r="J17" s="11">
        <v>2002</v>
      </c>
      <c r="K17" s="11"/>
      <c r="L17" s="11"/>
      <c r="M17" s="11">
        <f t="shared" si="4"/>
        <v>31</v>
      </c>
      <c r="N17" s="11">
        <f t="shared" si="5"/>
        <v>31.5</v>
      </c>
      <c r="O17" s="11">
        <f t="shared" si="0"/>
        <v>30</v>
      </c>
      <c r="P17" s="11" t="s">
        <v>24</v>
      </c>
      <c r="Q17" s="11">
        <f t="shared" si="1"/>
        <v>3</v>
      </c>
      <c r="R17" s="11">
        <f t="shared" si="6"/>
        <v>65.5</v>
      </c>
    </row>
    <row r="18" customHeight="1" spans="1:18">
      <c r="A18" s="11">
        <v>14</v>
      </c>
      <c r="B18" s="11" t="s">
        <v>50</v>
      </c>
      <c r="C18" s="11" t="s">
        <v>22</v>
      </c>
      <c r="D18" s="11" t="s">
        <v>23</v>
      </c>
      <c r="E18" s="11">
        <f t="shared" si="2"/>
        <v>105</v>
      </c>
      <c r="F18" s="11">
        <f t="shared" si="3"/>
        <v>0</v>
      </c>
      <c r="G18" s="11">
        <v>1994</v>
      </c>
      <c r="H18" s="11">
        <v>1998</v>
      </c>
      <c r="I18" s="11">
        <v>1998</v>
      </c>
      <c r="J18" s="11">
        <v>2003</v>
      </c>
      <c r="K18" s="11">
        <v>2011</v>
      </c>
      <c r="L18" s="11"/>
      <c r="M18" s="11">
        <f t="shared" si="4"/>
        <v>29</v>
      </c>
      <c r="N18" s="11">
        <f t="shared" si="5"/>
        <v>36</v>
      </c>
      <c r="O18" s="11">
        <f t="shared" si="0"/>
        <v>28</v>
      </c>
      <c r="P18" s="11" t="s">
        <v>24</v>
      </c>
      <c r="Q18" s="11">
        <v>0</v>
      </c>
      <c r="R18" s="11">
        <f t="shared" si="6"/>
        <v>65</v>
      </c>
    </row>
    <row r="19" customHeight="1" spans="1:18">
      <c r="A19" s="11">
        <v>15</v>
      </c>
      <c r="B19" s="11" t="s">
        <v>51</v>
      </c>
      <c r="C19" s="11" t="s">
        <v>47</v>
      </c>
      <c r="D19" s="11" t="s">
        <v>23</v>
      </c>
      <c r="E19" s="11">
        <f t="shared" si="2"/>
        <v>105</v>
      </c>
      <c r="F19" s="11">
        <f t="shared" si="3"/>
        <v>0</v>
      </c>
      <c r="G19" s="11">
        <v>1994</v>
      </c>
      <c r="H19" s="11">
        <v>1998</v>
      </c>
      <c r="I19" s="11">
        <v>1998</v>
      </c>
      <c r="J19" s="11">
        <v>2003</v>
      </c>
      <c r="K19" s="11">
        <v>2012</v>
      </c>
      <c r="L19" s="11"/>
      <c r="M19" s="11">
        <f t="shared" si="4"/>
        <v>29</v>
      </c>
      <c r="N19" s="11">
        <f t="shared" si="5"/>
        <v>35.5</v>
      </c>
      <c r="O19" s="11">
        <f t="shared" si="0"/>
        <v>28</v>
      </c>
      <c r="P19" s="11" t="s">
        <v>24</v>
      </c>
      <c r="Q19" s="11">
        <v>0</v>
      </c>
      <c r="R19" s="11">
        <f t="shared" si="6"/>
        <v>64.5</v>
      </c>
    </row>
    <row r="20" customHeight="1" spans="1:18">
      <c r="A20" s="11">
        <v>16</v>
      </c>
      <c r="B20" s="11" t="s">
        <v>52</v>
      </c>
      <c r="C20" s="11" t="s">
        <v>53</v>
      </c>
      <c r="D20" s="11" t="s">
        <v>23</v>
      </c>
      <c r="E20" s="11">
        <f t="shared" si="2"/>
        <v>105</v>
      </c>
      <c r="F20" s="11">
        <f t="shared" si="3"/>
        <v>0</v>
      </c>
      <c r="G20" s="11">
        <v>1994</v>
      </c>
      <c r="H20" s="11">
        <v>1997</v>
      </c>
      <c r="I20" s="11">
        <v>1998</v>
      </c>
      <c r="J20" s="11">
        <v>2004</v>
      </c>
      <c r="K20" s="11">
        <v>2009</v>
      </c>
      <c r="L20" s="11"/>
      <c r="M20" s="11">
        <f t="shared" si="4"/>
        <v>29</v>
      </c>
      <c r="N20" s="11">
        <f t="shared" si="5"/>
        <v>35.5</v>
      </c>
      <c r="O20" s="11">
        <f t="shared" si="0"/>
        <v>28</v>
      </c>
      <c r="P20" s="11" t="s">
        <v>24</v>
      </c>
      <c r="Q20" s="11">
        <v>0</v>
      </c>
      <c r="R20" s="11">
        <f t="shared" si="6"/>
        <v>64.5</v>
      </c>
    </row>
    <row r="21" customHeight="1" spans="1:18">
      <c r="A21" s="11">
        <v>17</v>
      </c>
      <c r="B21" s="11" t="s">
        <v>54</v>
      </c>
      <c r="C21" s="11" t="s">
        <v>47</v>
      </c>
      <c r="D21" s="11" t="s">
        <v>23</v>
      </c>
      <c r="E21" s="11">
        <f t="shared" si="2"/>
        <v>105</v>
      </c>
      <c r="F21" s="11">
        <f t="shared" si="3"/>
        <v>0</v>
      </c>
      <c r="G21" s="11">
        <v>1994</v>
      </c>
      <c r="H21" s="11">
        <v>1998</v>
      </c>
      <c r="I21" s="11">
        <v>1998</v>
      </c>
      <c r="J21" s="11">
        <v>2007</v>
      </c>
      <c r="K21" s="11">
        <v>2008</v>
      </c>
      <c r="L21" s="11"/>
      <c r="M21" s="11">
        <f t="shared" si="4"/>
        <v>29</v>
      </c>
      <c r="N21" s="11">
        <f t="shared" si="5"/>
        <v>31.5</v>
      </c>
      <c r="O21" s="11">
        <f t="shared" si="0"/>
        <v>28</v>
      </c>
      <c r="P21" s="11" t="s">
        <v>27</v>
      </c>
      <c r="Q21" s="11">
        <f>IF(D21="正高",3,IF(O21&gt;=30,3,IF(P21="是",3)))</f>
        <v>3</v>
      </c>
      <c r="R21" s="11">
        <f t="shared" si="6"/>
        <v>63.5</v>
      </c>
    </row>
    <row r="22" customHeight="1" spans="1:18">
      <c r="A22" s="11">
        <v>18</v>
      </c>
      <c r="B22" s="11" t="s">
        <v>55</v>
      </c>
      <c r="C22" s="11" t="s">
        <v>22</v>
      </c>
      <c r="D22" s="11" t="s">
        <v>37</v>
      </c>
      <c r="E22" s="11">
        <f t="shared" si="2"/>
        <v>140</v>
      </c>
      <c r="F22" s="11">
        <f t="shared" si="3"/>
        <v>0</v>
      </c>
      <c r="G22" s="11">
        <v>1994</v>
      </c>
      <c r="H22" s="11">
        <v>1998</v>
      </c>
      <c r="I22" s="11">
        <v>1998</v>
      </c>
      <c r="J22" s="11">
        <v>2004</v>
      </c>
      <c r="K22" s="11">
        <v>2013</v>
      </c>
      <c r="L22" s="11">
        <v>2021</v>
      </c>
      <c r="M22" s="11">
        <f t="shared" si="4"/>
        <v>29</v>
      </c>
      <c r="N22" s="11">
        <f t="shared" si="5"/>
        <v>34.5</v>
      </c>
      <c r="O22" s="11">
        <f t="shared" si="0"/>
        <v>28</v>
      </c>
      <c r="P22" s="11" t="s">
        <v>24</v>
      </c>
      <c r="Q22" s="11">
        <v>0</v>
      </c>
      <c r="R22" s="11">
        <f t="shared" si="6"/>
        <v>63.5</v>
      </c>
    </row>
    <row r="23" customHeight="1" spans="1:18">
      <c r="A23" s="11">
        <v>19</v>
      </c>
      <c r="B23" s="11" t="s">
        <v>56</v>
      </c>
      <c r="C23" s="11" t="s">
        <v>36</v>
      </c>
      <c r="D23" s="11" t="s">
        <v>23</v>
      </c>
      <c r="E23" s="11">
        <f t="shared" si="2"/>
        <v>105</v>
      </c>
      <c r="F23" s="11">
        <f t="shared" si="3"/>
        <v>0</v>
      </c>
      <c r="G23" s="11">
        <v>1995</v>
      </c>
      <c r="H23" s="11">
        <v>1999</v>
      </c>
      <c r="I23" s="11">
        <v>1999</v>
      </c>
      <c r="J23" s="11">
        <v>2004</v>
      </c>
      <c r="K23" s="11">
        <v>2011</v>
      </c>
      <c r="L23" s="11"/>
      <c r="M23" s="11">
        <f t="shared" si="4"/>
        <v>28</v>
      </c>
      <c r="N23" s="11">
        <f t="shared" si="5"/>
        <v>34.5</v>
      </c>
      <c r="O23" s="11">
        <f t="shared" si="0"/>
        <v>27</v>
      </c>
      <c r="P23" s="11" t="s">
        <v>24</v>
      </c>
      <c r="Q23" s="11">
        <v>0</v>
      </c>
      <c r="R23" s="11">
        <f t="shared" si="6"/>
        <v>62.5</v>
      </c>
    </row>
    <row r="24" customHeight="1" spans="1:18">
      <c r="A24" s="11">
        <v>20</v>
      </c>
      <c r="B24" s="11" t="s">
        <v>57</v>
      </c>
      <c r="C24" s="11" t="s">
        <v>22</v>
      </c>
      <c r="D24" s="11" t="s">
        <v>34</v>
      </c>
      <c r="E24" s="11">
        <f t="shared" si="2"/>
        <v>90</v>
      </c>
      <c r="F24" s="11">
        <f t="shared" si="3"/>
        <v>0</v>
      </c>
      <c r="G24" s="11">
        <v>1992</v>
      </c>
      <c r="H24" s="11">
        <v>1996</v>
      </c>
      <c r="I24" s="11">
        <v>1996</v>
      </c>
      <c r="J24" s="11">
        <v>2004</v>
      </c>
      <c r="K24" s="11"/>
      <c r="L24" s="11"/>
      <c r="M24" s="11">
        <f t="shared" si="4"/>
        <v>31</v>
      </c>
      <c r="N24" s="11">
        <f t="shared" si="5"/>
        <v>28.5</v>
      </c>
      <c r="O24" s="11">
        <f t="shared" si="0"/>
        <v>30</v>
      </c>
      <c r="P24" s="11" t="s">
        <v>24</v>
      </c>
      <c r="Q24" s="11">
        <f>IF(D24="正高",3,IF(O24&gt;=30,3,IF(P24="是",3)))</f>
        <v>3</v>
      </c>
      <c r="R24" s="11">
        <f t="shared" si="6"/>
        <v>62.5</v>
      </c>
    </row>
    <row r="25" customHeight="1" spans="1:18">
      <c r="A25" s="11">
        <v>21</v>
      </c>
      <c r="B25" s="11" t="s">
        <v>58</v>
      </c>
      <c r="C25" s="11" t="s">
        <v>39</v>
      </c>
      <c r="D25" s="11" t="s">
        <v>23</v>
      </c>
      <c r="E25" s="11">
        <f t="shared" si="2"/>
        <v>105</v>
      </c>
      <c r="F25" s="11">
        <f t="shared" si="3"/>
        <v>0</v>
      </c>
      <c r="G25" s="11">
        <v>1994</v>
      </c>
      <c r="H25" s="11">
        <v>1998</v>
      </c>
      <c r="I25" s="11">
        <v>1998</v>
      </c>
      <c r="J25" s="11">
        <v>2003</v>
      </c>
      <c r="K25" s="11">
        <v>2017</v>
      </c>
      <c r="L25" s="11"/>
      <c r="M25" s="11">
        <f t="shared" si="4"/>
        <v>29</v>
      </c>
      <c r="N25" s="11">
        <f t="shared" si="5"/>
        <v>33</v>
      </c>
      <c r="O25" s="11">
        <f t="shared" si="0"/>
        <v>28</v>
      </c>
      <c r="P25" s="11" t="s">
        <v>24</v>
      </c>
      <c r="Q25" s="11">
        <v>0</v>
      </c>
      <c r="R25" s="11">
        <f t="shared" si="6"/>
        <v>62</v>
      </c>
    </row>
    <row r="26" customHeight="1" spans="1:18">
      <c r="A26" s="11">
        <v>22</v>
      </c>
      <c r="B26" s="11" t="s">
        <v>59</v>
      </c>
      <c r="C26" s="11" t="s">
        <v>42</v>
      </c>
      <c r="D26" s="11" t="s">
        <v>23</v>
      </c>
      <c r="E26" s="11">
        <f t="shared" si="2"/>
        <v>105</v>
      </c>
      <c r="F26" s="11">
        <f t="shared" si="3"/>
        <v>0</v>
      </c>
      <c r="G26" s="11">
        <v>1993</v>
      </c>
      <c r="H26" s="11">
        <v>1997</v>
      </c>
      <c r="I26" s="11">
        <v>2002</v>
      </c>
      <c r="J26" s="11">
        <v>2003</v>
      </c>
      <c r="K26" s="11">
        <v>2019</v>
      </c>
      <c r="L26" s="11"/>
      <c r="M26" s="11">
        <f t="shared" si="4"/>
        <v>30</v>
      </c>
      <c r="N26" s="11">
        <f t="shared" si="5"/>
        <v>32</v>
      </c>
      <c r="O26" s="11">
        <f t="shared" si="0"/>
        <v>29</v>
      </c>
      <c r="P26" s="11" t="s">
        <v>24</v>
      </c>
      <c r="Q26" s="11">
        <v>0</v>
      </c>
      <c r="R26" s="11">
        <f t="shared" si="6"/>
        <v>62</v>
      </c>
    </row>
    <row r="32" customHeight="1" spans="4:4">
      <c r="D32" s="23"/>
    </row>
    <row r="33" customHeight="1" spans="4:4">
      <c r="D33" s="23"/>
    </row>
    <row r="34" customHeight="1" spans="4:4">
      <c r="D34" s="23"/>
    </row>
    <row r="35" customHeight="1" spans="4:4">
      <c r="D35" s="23"/>
    </row>
  </sheetData>
  <sortState ref="A1:V75">
    <sortCondition ref="R1" descending="1"/>
  </sortState>
  <mergeCells count="18">
    <mergeCell ref="A1:R1"/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dataValidations count="3">
    <dataValidation type="list" allowBlank="1" showInputMessage="1" showErrorMessage="1" sqref="D5 D6 D9 D13 D14 D15 D18 D19 D22 D23 D24 D25 D26 D1:D2 D3:D4 D7:D8 D10:D12 D16:D17 D20:D21 D27:D31 D36:D1048576">
      <formula1>"正高,副高,处级,中级"</formula1>
    </dataValidation>
    <dataValidation type="list" allowBlank="1" showInputMessage="1" showErrorMessage="1" sqref="P9 P22 P23 P20:P21 P24:P26">
      <formula1>"是"</formula1>
    </dataValidation>
    <dataValidation type="list" allowBlank="1" showInputMessage="1" showErrorMessage="1" sqref="P5 P6 P13 P18 P19 P1:P2 P3:P4 P7:P8 P10:P12 P14:P17 P27:P31 P36:P1048576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zoomScale="85" zoomScaleNormal="85" workbookViewId="0">
      <selection activeCell="G17" sqref="G17"/>
    </sheetView>
  </sheetViews>
  <sheetFormatPr defaultColWidth="7.31481481481481" defaultRowHeight="32" customHeight="1"/>
  <cols>
    <col min="1" max="1" width="5.22222222222222" customWidth="1"/>
    <col min="2" max="2" width="7.31481481481481" customWidth="1"/>
    <col min="3" max="3" width="9.5462962962963" customWidth="1"/>
    <col min="4" max="16384" width="7.31481481481481" customWidth="1"/>
  </cols>
  <sheetData>
    <row r="1" ht="26" customHeight="1" spans="1:18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ht="27" customHeight="1" spans="1:18">
      <c r="A2" s="25" t="s">
        <v>60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4" customHeight="1" spans="1:18">
      <c r="A3" s="26" t="s">
        <v>2</v>
      </c>
      <c r="B3" s="26" t="s">
        <v>3</v>
      </c>
      <c r="C3" s="27" t="s">
        <v>4</v>
      </c>
      <c r="D3" s="26" t="s">
        <v>5</v>
      </c>
      <c r="E3" s="26" t="s">
        <v>6</v>
      </c>
      <c r="F3" s="26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/>
      <c r="L3" s="7"/>
      <c r="M3" s="7" t="s">
        <v>12</v>
      </c>
      <c r="N3" s="7" t="s">
        <v>13</v>
      </c>
      <c r="O3" s="12" t="s">
        <v>14</v>
      </c>
      <c r="P3" s="12" t="s">
        <v>15</v>
      </c>
      <c r="Q3" s="31" t="s">
        <v>16</v>
      </c>
      <c r="R3" s="7" t="s">
        <v>17</v>
      </c>
    </row>
    <row r="4" customHeight="1" spans="1:18">
      <c r="A4" s="28"/>
      <c r="B4" s="28"/>
      <c r="C4" s="26"/>
      <c r="D4" s="28"/>
      <c r="E4" s="28"/>
      <c r="F4" s="28"/>
      <c r="G4" s="9"/>
      <c r="H4" s="9"/>
      <c r="I4" s="7"/>
      <c r="J4" s="9" t="s">
        <v>18</v>
      </c>
      <c r="K4" s="9" t="s">
        <v>19</v>
      </c>
      <c r="L4" s="9" t="s">
        <v>20</v>
      </c>
      <c r="M4" s="9"/>
      <c r="N4" s="9"/>
      <c r="O4" s="7"/>
      <c r="P4" s="7"/>
      <c r="Q4" s="32"/>
      <c r="R4" s="9"/>
    </row>
    <row r="5" customHeight="1" spans="1:18">
      <c r="A5" s="29">
        <v>1</v>
      </c>
      <c r="B5" s="11" t="s">
        <v>61</v>
      </c>
      <c r="C5" s="11" t="s">
        <v>47</v>
      </c>
      <c r="D5" s="11" t="s">
        <v>37</v>
      </c>
      <c r="E5" s="11">
        <f t="shared" ref="E5:E15" si="0">IF(D5="正高",140,IF(D5="副高",105,IF(D5="处级",105,IF(D5="中级",90,IF(D5="初级",85)))))</f>
        <v>140</v>
      </c>
      <c r="F5" s="11">
        <f t="shared" ref="F5:F15" si="1">IF(H5&gt;1993,(0),IF(H5&lt;=1993,(1993-H5+1)))</f>
        <v>6</v>
      </c>
      <c r="G5" s="11">
        <v>1985</v>
      </c>
      <c r="H5" s="11">
        <v>1988</v>
      </c>
      <c r="I5" s="11">
        <v>2000</v>
      </c>
      <c r="J5" s="11">
        <v>1990</v>
      </c>
      <c r="K5" s="11">
        <v>2002</v>
      </c>
      <c r="L5" s="11">
        <v>2021</v>
      </c>
      <c r="M5" s="11">
        <f t="shared" ref="M5:M15" si="2">IF(G5="",(2022-H5+1),(2022-G5+1))</f>
        <v>38</v>
      </c>
      <c r="N5" s="11">
        <f t="shared" ref="N5:N15" si="3">IF(D5="正高",(2022-L5+1)*2.5+(L5-K5)*2+(K5-J5)*1.5,IF(D5="副高",(2022-K5+1)*2+(K5-J5)*1.5,IF(D5="处级",(2022-K5+1)*2+(K5-J5)*1.5,IF(D5="中级",(2022-J5+1)*1.5))))</f>
        <v>61</v>
      </c>
      <c r="O5" s="11">
        <f>2022-G5</f>
        <v>37</v>
      </c>
      <c r="P5" s="11" t="s">
        <v>24</v>
      </c>
      <c r="Q5" s="11">
        <f t="shared" ref="Q5:Q15" si="4">IF(D5="正高",3,IF(O5&gt;=30,3,IF(P5="是",3)))</f>
        <v>3</v>
      </c>
      <c r="R5" s="11">
        <f t="shared" ref="R5:R15" si="5">(M5+N5+Q5)</f>
        <v>102</v>
      </c>
    </row>
    <row r="6" customHeight="1" spans="1:18">
      <c r="A6" s="29">
        <v>2</v>
      </c>
      <c r="B6" s="11" t="s">
        <v>62</v>
      </c>
      <c r="C6" s="11" t="s">
        <v>33</v>
      </c>
      <c r="D6" s="11" t="s">
        <v>37</v>
      </c>
      <c r="E6" s="11">
        <f t="shared" si="0"/>
        <v>140</v>
      </c>
      <c r="F6" s="11">
        <f t="shared" si="1"/>
        <v>8</v>
      </c>
      <c r="G6" s="11">
        <v>1983</v>
      </c>
      <c r="H6" s="11">
        <v>1986</v>
      </c>
      <c r="I6" s="11">
        <v>2002</v>
      </c>
      <c r="J6" s="11">
        <v>1995</v>
      </c>
      <c r="K6" s="11">
        <v>2000</v>
      </c>
      <c r="L6" s="11">
        <v>2021</v>
      </c>
      <c r="M6" s="11">
        <f t="shared" si="2"/>
        <v>40</v>
      </c>
      <c r="N6" s="11">
        <f t="shared" si="3"/>
        <v>54.5</v>
      </c>
      <c r="O6" s="11">
        <f>2022-G6</f>
        <v>39</v>
      </c>
      <c r="P6" s="11" t="s">
        <v>24</v>
      </c>
      <c r="Q6" s="11">
        <f t="shared" si="4"/>
        <v>3</v>
      </c>
      <c r="R6" s="11">
        <f t="shared" si="5"/>
        <v>97.5</v>
      </c>
    </row>
    <row r="7" customHeight="1" spans="1:18">
      <c r="A7" s="29">
        <v>3</v>
      </c>
      <c r="B7" s="11" t="s">
        <v>63</v>
      </c>
      <c r="C7" s="11" t="s">
        <v>42</v>
      </c>
      <c r="D7" s="30" t="s">
        <v>37</v>
      </c>
      <c r="E7" s="28">
        <f t="shared" si="0"/>
        <v>140</v>
      </c>
      <c r="F7" s="30">
        <f t="shared" si="1"/>
        <v>7</v>
      </c>
      <c r="G7" s="30">
        <v>1985</v>
      </c>
      <c r="H7" s="30">
        <v>1987</v>
      </c>
      <c r="I7" s="30">
        <v>2001</v>
      </c>
      <c r="J7" s="30">
        <v>1996</v>
      </c>
      <c r="K7" s="30">
        <v>2006</v>
      </c>
      <c r="L7" s="30">
        <v>2021</v>
      </c>
      <c r="M7" s="28">
        <f t="shared" si="2"/>
        <v>38</v>
      </c>
      <c r="N7" s="28">
        <f t="shared" si="3"/>
        <v>50</v>
      </c>
      <c r="O7" s="11">
        <f>2022-G7</f>
        <v>37</v>
      </c>
      <c r="P7" s="28" t="s">
        <v>24</v>
      </c>
      <c r="Q7" s="29">
        <f t="shared" si="4"/>
        <v>3</v>
      </c>
      <c r="R7" s="28">
        <f t="shared" si="5"/>
        <v>91</v>
      </c>
    </row>
    <row r="8" customHeight="1" spans="1:18">
      <c r="A8" s="29">
        <v>4</v>
      </c>
      <c r="B8" s="11" t="s">
        <v>64</v>
      </c>
      <c r="C8" s="11" t="s">
        <v>26</v>
      </c>
      <c r="D8" s="11" t="s">
        <v>37</v>
      </c>
      <c r="E8" s="11">
        <f t="shared" si="0"/>
        <v>140</v>
      </c>
      <c r="F8" s="11">
        <f t="shared" si="1"/>
        <v>3</v>
      </c>
      <c r="G8" s="11">
        <v>1987</v>
      </c>
      <c r="H8" s="11">
        <v>1991</v>
      </c>
      <c r="I8" s="11">
        <v>1994</v>
      </c>
      <c r="J8" s="11">
        <v>1996</v>
      </c>
      <c r="K8" s="11">
        <v>2002</v>
      </c>
      <c r="L8" s="11">
        <v>2021</v>
      </c>
      <c r="M8" s="11">
        <f t="shared" si="2"/>
        <v>36</v>
      </c>
      <c r="N8" s="11">
        <f t="shared" si="3"/>
        <v>52</v>
      </c>
      <c r="O8" s="11">
        <f>2022-G8</f>
        <v>35</v>
      </c>
      <c r="P8" s="11" t="s">
        <v>24</v>
      </c>
      <c r="Q8" s="11">
        <f t="shared" si="4"/>
        <v>3</v>
      </c>
      <c r="R8" s="11">
        <f t="shared" si="5"/>
        <v>91</v>
      </c>
    </row>
    <row r="9" customHeight="1" spans="1:18">
      <c r="A9" s="29">
        <v>5</v>
      </c>
      <c r="B9" s="11" t="s">
        <v>65</v>
      </c>
      <c r="C9" s="11" t="s">
        <v>26</v>
      </c>
      <c r="D9" s="11" t="s">
        <v>37</v>
      </c>
      <c r="E9" s="11">
        <f t="shared" si="0"/>
        <v>140</v>
      </c>
      <c r="F9" s="11">
        <f t="shared" si="1"/>
        <v>2</v>
      </c>
      <c r="G9" s="11">
        <v>1988</v>
      </c>
      <c r="H9" s="11">
        <v>1992</v>
      </c>
      <c r="I9" s="11">
        <v>1992</v>
      </c>
      <c r="J9" s="11">
        <v>1998</v>
      </c>
      <c r="K9" s="11">
        <v>2003</v>
      </c>
      <c r="L9" s="11">
        <v>2015</v>
      </c>
      <c r="M9" s="11">
        <f t="shared" si="2"/>
        <v>35</v>
      </c>
      <c r="N9" s="11">
        <f t="shared" si="3"/>
        <v>51.5</v>
      </c>
      <c r="O9" s="11">
        <f>2022-G9</f>
        <v>34</v>
      </c>
      <c r="P9" s="11" t="s">
        <v>27</v>
      </c>
      <c r="Q9" s="11">
        <f t="shared" si="4"/>
        <v>3</v>
      </c>
      <c r="R9" s="11">
        <f t="shared" si="5"/>
        <v>89.5</v>
      </c>
    </row>
    <row r="10" customHeight="1" spans="1:18">
      <c r="A10" s="29">
        <v>6</v>
      </c>
      <c r="B10" s="11" t="s">
        <v>66</v>
      </c>
      <c r="C10" s="11" t="s">
        <v>67</v>
      </c>
      <c r="D10" s="11" t="s">
        <v>23</v>
      </c>
      <c r="E10" s="11">
        <f t="shared" si="0"/>
        <v>105</v>
      </c>
      <c r="F10" s="11">
        <f t="shared" si="1"/>
        <v>10</v>
      </c>
      <c r="G10" s="11"/>
      <c r="H10" s="11">
        <v>1984</v>
      </c>
      <c r="I10" s="11">
        <v>1987</v>
      </c>
      <c r="J10" s="11">
        <v>1993</v>
      </c>
      <c r="K10" s="11">
        <v>2021</v>
      </c>
      <c r="L10" s="11"/>
      <c r="M10" s="11">
        <f t="shared" si="2"/>
        <v>39</v>
      </c>
      <c r="N10" s="11">
        <f t="shared" si="3"/>
        <v>46</v>
      </c>
      <c r="O10" s="11">
        <v>38</v>
      </c>
      <c r="P10" s="11" t="s">
        <v>24</v>
      </c>
      <c r="Q10" s="11">
        <f t="shared" si="4"/>
        <v>3</v>
      </c>
      <c r="R10" s="11">
        <f t="shared" si="5"/>
        <v>88</v>
      </c>
    </row>
    <row r="11" s="22" customFormat="1" customHeight="1" spans="1:18">
      <c r="A11" s="29">
        <v>7</v>
      </c>
      <c r="B11" s="11" t="s">
        <v>68</v>
      </c>
      <c r="C11" s="11" t="s">
        <v>69</v>
      </c>
      <c r="D11" s="11" t="s">
        <v>30</v>
      </c>
      <c r="E11" s="11">
        <f t="shared" si="0"/>
        <v>105</v>
      </c>
      <c r="F11" s="11">
        <f t="shared" si="1"/>
        <v>13</v>
      </c>
      <c r="G11" s="11"/>
      <c r="H11" s="11">
        <v>1981</v>
      </c>
      <c r="I11" s="11">
        <v>1994</v>
      </c>
      <c r="J11" s="11">
        <v>1996</v>
      </c>
      <c r="K11" s="11">
        <v>2021</v>
      </c>
      <c r="L11" s="11"/>
      <c r="M11" s="11">
        <f t="shared" si="2"/>
        <v>42</v>
      </c>
      <c r="N11" s="11">
        <f t="shared" si="3"/>
        <v>41.5</v>
      </c>
      <c r="O11" s="11">
        <v>41</v>
      </c>
      <c r="P11" s="11" t="s">
        <v>24</v>
      </c>
      <c r="Q11" s="11">
        <f t="shared" si="4"/>
        <v>3</v>
      </c>
      <c r="R11" s="11">
        <f t="shared" si="5"/>
        <v>86.5</v>
      </c>
    </row>
    <row r="12" customHeight="1" spans="1:18">
      <c r="A12" s="29">
        <v>8</v>
      </c>
      <c r="B12" s="11" t="s">
        <v>70</v>
      </c>
      <c r="C12" s="11" t="s">
        <v>36</v>
      </c>
      <c r="D12" s="11" t="s">
        <v>37</v>
      </c>
      <c r="E12" s="11">
        <f t="shared" si="0"/>
        <v>140</v>
      </c>
      <c r="F12" s="11">
        <f t="shared" si="1"/>
        <v>0</v>
      </c>
      <c r="G12" s="11">
        <v>1992</v>
      </c>
      <c r="H12" s="11">
        <v>1996</v>
      </c>
      <c r="I12" s="11">
        <v>1996</v>
      </c>
      <c r="J12" s="11">
        <v>2001</v>
      </c>
      <c r="K12" s="11">
        <v>2002</v>
      </c>
      <c r="L12" s="11">
        <v>2018</v>
      </c>
      <c r="M12" s="11">
        <f t="shared" si="2"/>
        <v>31</v>
      </c>
      <c r="N12" s="11">
        <f t="shared" si="3"/>
        <v>46</v>
      </c>
      <c r="O12" s="11">
        <f>2022-G12</f>
        <v>30</v>
      </c>
      <c r="P12" s="11" t="s">
        <v>27</v>
      </c>
      <c r="Q12" s="11">
        <f t="shared" si="4"/>
        <v>3</v>
      </c>
      <c r="R12" s="11">
        <f t="shared" si="5"/>
        <v>80</v>
      </c>
    </row>
    <row r="13" s="23" customFormat="1" ht="22" customHeight="1" spans="1:18">
      <c r="A13" s="29">
        <v>9</v>
      </c>
      <c r="B13" s="11" t="s">
        <v>71</v>
      </c>
      <c r="C13" s="11" t="s">
        <v>72</v>
      </c>
      <c r="D13" s="11" t="s">
        <v>37</v>
      </c>
      <c r="E13" s="11">
        <f t="shared" si="0"/>
        <v>140</v>
      </c>
      <c r="F13" s="11">
        <f t="shared" si="1"/>
        <v>0</v>
      </c>
      <c r="G13" s="11">
        <v>1992</v>
      </c>
      <c r="H13" s="11">
        <v>1996</v>
      </c>
      <c r="I13" s="11">
        <v>2017</v>
      </c>
      <c r="J13" s="11">
        <v>2001</v>
      </c>
      <c r="K13" s="11">
        <v>2009</v>
      </c>
      <c r="L13" s="11">
        <v>2016</v>
      </c>
      <c r="M13" s="11">
        <f t="shared" si="2"/>
        <v>31</v>
      </c>
      <c r="N13" s="11">
        <f t="shared" si="3"/>
        <v>43.5</v>
      </c>
      <c r="O13" s="11">
        <f>2022-G13</f>
        <v>30</v>
      </c>
      <c r="P13" s="11"/>
      <c r="Q13" s="11">
        <f t="shared" si="4"/>
        <v>3</v>
      </c>
      <c r="R13" s="11">
        <f t="shared" si="5"/>
        <v>77.5</v>
      </c>
    </row>
    <row r="14" customHeight="1" spans="1:18">
      <c r="A14" s="29">
        <v>10</v>
      </c>
      <c r="B14" s="11" t="s">
        <v>73</v>
      </c>
      <c r="C14" s="11" t="s">
        <v>39</v>
      </c>
      <c r="D14" s="11" t="s">
        <v>37</v>
      </c>
      <c r="E14" s="11">
        <f t="shared" si="0"/>
        <v>140</v>
      </c>
      <c r="F14" s="11">
        <f t="shared" si="1"/>
        <v>0</v>
      </c>
      <c r="G14" s="11">
        <v>1991</v>
      </c>
      <c r="H14" s="11">
        <v>1994</v>
      </c>
      <c r="I14" s="11">
        <v>1994</v>
      </c>
      <c r="J14" s="11">
        <v>2001</v>
      </c>
      <c r="K14" s="11">
        <v>2006</v>
      </c>
      <c r="L14" s="11">
        <v>2021</v>
      </c>
      <c r="M14" s="11">
        <f t="shared" si="2"/>
        <v>32</v>
      </c>
      <c r="N14" s="11">
        <f t="shared" si="3"/>
        <v>42.5</v>
      </c>
      <c r="O14" s="11">
        <f>2022-G14</f>
        <v>31</v>
      </c>
      <c r="P14" s="11" t="s">
        <v>24</v>
      </c>
      <c r="Q14" s="11">
        <f t="shared" si="4"/>
        <v>3</v>
      </c>
      <c r="R14" s="11">
        <f t="shared" si="5"/>
        <v>77.5</v>
      </c>
    </row>
    <row r="15" customHeight="1" spans="1:18">
      <c r="A15" s="29">
        <v>11</v>
      </c>
      <c r="B15" s="11" t="s">
        <v>74</v>
      </c>
      <c r="C15" s="11" t="s">
        <v>75</v>
      </c>
      <c r="D15" s="11" t="s">
        <v>37</v>
      </c>
      <c r="E15" s="11">
        <f t="shared" si="0"/>
        <v>140</v>
      </c>
      <c r="F15" s="11">
        <f t="shared" si="1"/>
        <v>0</v>
      </c>
      <c r="G15" s="11">
        <v>1993</v>
      </c>
      <c r="H15" s="11">
        <v>1997</v>
      </c>
      <c r="I15" s="11">
        <v>2006</v>
      </c>
      <c r="J15" s="11">
        <v>2002</v>
      </c>
      <c r="K15" s="11">
        <v>2007</v>
      </c>
      <c r="L15" s="11">
        <v>2018</v>
      </c>
      <c r="M15" s="11">
        <f t="shared" si="2"/>
        <v>30</v>
      </c>
      <c r="N15" s="11">
        <f t="shared" si="3"/>
        <v>42</v>
      </c>
      <c r="O15" s="11">
        <f>2022-G15</f>
        <v>29</v>
      </c>
      <c r="P15" s="11" t="s">
        <v>27</v>
      </c>
      <c r="Q15" s="11">
        <f t="shared" si="4"/>
        <v>3</v>
      </c>
      <c r="R15" s="11">
        <f t="shared" si="5"/>
        <v>75</v>
      </c>
    </row>
  </sheetData>
  <mergeCells count="18">
    <mergeCell ref="A1:R1"/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dataValidations count="3">
    <dataValidation type="list" allowBlank="1" showInputMessage="1" showErrorMessage="1" sqref="D1 D5 D6 D7 D8 D9 D10 D11 D12 D13 D14 D15 D2:D4">
      <formula1>"正高,副高,处级,中级"</formula1>
    </dataValidation>
    <dataValidation type="list" allowBlank="1" showInputMessage="1" showErrorMessage="1" sqref="P5 P6">
      <formula1>"是"</formula1>
    </dataValidation>
    <dataValidation type="list" allowBlank="1" showInputMessage="1" showErrorMessage="1" sqref="P1 P7 P8 P9 P10 P11 P12 P13 P14 P15 P2:P4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I13" sqref="I13"/>
    </sheetView>
  </sheetViews>
  <sheetFormatPr defaultColWidth="7" defaultRowHeight="28" customHeight="1" outlineLevelRow="6"/>
  <cols>
    <col min="1" max="1" width="4.44444444444444" style="19" customWidth="1"/>
    <col min="2" max="2" width="7" style="19" customWidth="1"/>
    <col min="3" max="3" width="9.55555555555556" style="19" customWidth="1"/>
    <col min="4" max="4" width="7" style="19" customWidth="1"/>
    <col min="5" max="5" width="6" style="19" customWidth="1"/>
    <col min="6" max="16384" width="7" style="19" customWidth="1"/>
  </cols>
  <sheetData>
    <row r="1" customHeight="1" spans="1:19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customHeight="1" spans="1:19">
      <c r="A2" s="18" t="s">
        <v>76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customHeight="1" spans="1:19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/>
      <c r="L3" s="7"/>
      <c r="M3" s="21" t="s">
        <v>77</v>
      </c>
      <c r="N3" s="7" t="s">
        <v>12</v>
      </c>
      <c r="O3" s="7" t="s">
        <v>13</v>
      </c>
      <c r="P3" s="12" t="s">
        <v>14</v>
      </c>
      <c r="Q3" s="12" t="s">
        <v>15</v>
      </c>
      <c r="R3" s="7" t="s">
        <v>16</v>
      </c>
      <c r="S3" s="7" t="s">
        <v>17</v>
      </c>
    </row>
    <row r="4" ht="22" customHeight="1" spans="1:19">
      <c r="A4" s="8"/>
      <c r="B4" s="8"/>
      <c r="C4" s="5"/>
      <c r="D4" s="8"/>
      <c r="E4" s="8"/>
      <c r="F4" s="8"/>
      <c r="G4" s="9"/>
      <c r="H4" s="9"/>
      <c r="I4" s="7"/>
      <c r="J4" s="9" t="s">
        <v>18</v>
      </c>
      <c r="K4" s="9" t="s">
        <v>19</v>
      </c>
      <c r="L4" s="9" t="s">
        <v>20</v>
      </c>
      <c r="M4" s="21"/>
      <c r="N4" s="9"/>
      <c r="O4" s="9"/>
      <c r="P4" s="7"/>
      <c r="Q4" s="7"/>
      <c r="R4" s="9"/>
      <c r="S4" s="9"/>
    </row>
    <row r="5" customHeight="1" spans="1:19">
      <c r="A5" s="11">
        <v>1</v>
      </c>
      <c r="B5" s="11" t="s">
        <v>78</v>
      </c>
      <c r="C5" s="11" t="s">
        <v>79</v>
      </c>
      <c r="D5" s="11" t="s">
        <v>23</v>
      </c>
      <c r="E5" s="8">
        <f>IF(D5="正高",140,IF(D5="副高",105,IF(D5="处级",105,IF(D5="中级",90,IF(D5="初级",85)))))</f>
        <v>105</v>
      </c>
      <c r="F5" s="11">
        <f>IF(H5&gt;1993,(0),IF(H5&lt;=1993,(1993-H5+1)))</f>
        <v>6</v>
      </c>
      <c r="G5" s="11">
        <v>1984</v>
      </c>
      <c r="H5" s="11">
        <v>1988</v>
      </c>
      <c r="I5" s="11">
        <v>1988</v>
      </c>
      <c r="J5" s="11">
        <v>1997</v>
      </c>
      <c r="K5" s="11">
        <v>2006</v>
      </c>
      <c r="L5" s="11"/>
      <c r="M5" s="11">
        <v>2020</v>
      </c>
      <c r="N5" s="8">
        <v>35</v>
      </c>
      <c r="O5" s="8">
        <v>45</v>
      </c>
      <c r="P5" s="11">
        <v>36</v>
      </c>
      <c r="Q5" s="8" t="s">
        <v>24</v>
      </c>
      <c r="R5" s="10">
        <f>IF(D5="正高",3,IF(P5&gt;=30,3,IF(Q5="是",3)))</f>
        <v>3</v>
      </c>
      <c r="S5" s="8">
        <f>(N5+O5+R5)</f>
        <v>83</v>
      </c>
    </row>
    <row r="6" customHeight="1" spans="1:19">
      <c r="A6" s="11">
        <v>2</v>
      </c>
      <c r="B6" s="11" t="s">
        <v>80</v>
      </c>
      <c r="C6" s="11" t="s">
        <v>79</v>
      </c>
      <c r="D6" s="11" t="s">
        <v>34</v>
      </c>
      <c r="E6" s="8">
        <f>IF(D6="正高",140,IF(D6="副高",105,IF(D6="处级",105,IF(D6="中级",90,IF(D6="初级",85)))))</f>
        <v>90</v>
      </c>
      <c r="F6" s="11">
        <f>IF(H6&gt;1993,(0),IF(H6&lt;=1993,(1993-H6+1)))</f>
        <v>4</v>
      </c>
      <c r="G6" s="11"/>
      <c r="H6" s="11">
        <v>1990</v>
      </c>
      <c r="I6" s="11">
        <v>2000</v>
      </c>
      <c r="J6" s="11">
        <v>2011</v>
      </c>
      <c r="K6" s="11"/>
      <c r="L6" s="11"/>
      <c r="M6" s="11">
        <v>2018</v>
      </c>
      <c r="N6" s="8">
        <v>29</v>
      </c>
      <c r="O6" s="8">
        <v>12</v>
      </c>
      <c r="P6" s="11">
        <v>28</v>
      </c>
      <c r="Q6" s="8" t="s">
        <v>24</v>
      </c>
      <c r="R6" s="10">
        <v>0</v>
      </c>
      <c r="S6" s="8">
        <f>(N6+O6+R6)</f>
        <v>41</v>
      </c>
    </row>
    <row r="7" customHeight="1" spans="1:19">
      <c r="A7" s="11">
        <v>3</v>
      </c>
      <c r="B7" s="11" t="s">
        <v>81</v>
      </c>
      <c r="C7" s="11" t="s">
        <v>79</v>
      </c>
      <c r="D7" s="11" t="s">
        <v>82</v>
      </c>
      <c r="E7" s="8">
        <f>IF(D7="正高",140,IF(D7="副高",105,IF(D7="处级",105,IF(D7="中级",90,IF(D7="初级",85)))))</f>
        <v>85</v>
      </c>
      <c r="F7" s="11">
        <f>IF(H7&gt;1993,(0),IF(H7&lt;=1993,(1993-H7+1)))</f>
        <v>13</v>
      </c>
      <c r="G7" s="11"/>
      <c r="H7" s="11">
        <v>1981</v>
      </c>
      <c r="I7" s="11">
        <v>1981</v>
      </c>
      <c r="J7" s="11"/>
      <c r="K7" s="11"/>
      <c r="L7" s="11"/>
      <c r="M7" s="11">
        <v>2018</v>
      </c>
      <c r="N7" s="8">
        <v>38</v>
      </c>
      <c r="O7" s="8">
        <v>0</v>
      </c>
      <c r="P7" s="11">
        <v>37</v>
      </c>
      <c r="Q7" s="8" t="s">
        <v>24</v>
      </c>
      <c r="R7" s="10">
        <f>IF(D7="正高",3,IF(P7&gt;=30,3,IF(Q7="是",3)))</f>
        <v>3</v>
      </c>
      <c r="S7" s="8">
        <f>(N7+O7+R7)</f>
        <v>41</v>
      </c>
    </row>
  </sheetData>
  <mergeCells count="19">
    <mergeCell ref="A1:S1"/>
    <mergeCell ref="A2:S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  <mergeCell ref="S3:S4"/>
  </mergeCells>
  <dataValidations count="2">
    <dataValidation type="list" allowBlank="1" showInputMessage="1" showErrorMessage="1" sqref="D1 D2 D3:D4">
      <formula1>"正高,副高,处级,中级"</formula1>
    </dataValidation>
    <dataValidation type="list" allowBlank="1" showInputMessage="1" showErrorMessage="1" sqref="P1 P2 Q5 Q3:Q4 Q6:Q7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workbookViewId="0">
      <selection activeCell="F9" sqref="F9"/>
    </sheetView>
  </sheetViews>
  <sheetFormatPr defaultColWidth="7.55555555555556" defaultRowHeight="25" customHeight="1" outlineLevelRow="4"/>
  <cols>
    <col min="1" max="16384" width="7.55555555555556" customWidth="1"/>
  </cols>
  <sheetData>
    <row r="1" customHeight="1" spans="1:17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customHeight="1" spans="1:17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customHeight="1" spans="1:17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/>
      <c r="L3" s="7" t="s">
        <v>12</v>
      </c>
      <c r="M3" s="7" t="s">
        <v>13</v>
      </c>
      <c r="N3" s="12" t="s">
        <v>14</v>
      </c>
      <c r="O3" s="12" t="s">
        <v>15</v>
      </c>
      <c r="P3" s="7" t="s">
        <v>16</v>
      </c>
      <c r="Q3" s="7" t="s">
        <v>17</v>
      </c>
    </row>
    <row r="4" ht="18" customHeight="1" spans="1:17">
      <c r="A4" s="8"/>
      <c r="B4" s="8"/>
      <c r="C4" s="5"/>
      <c r="D4" s="8"/>
      <c r="E4" s="8"/>
      <c r="F4" s="8"/>
      <c r="G4" s="9"/>
      <c r="H4" s="9"/>
      <c r="I4" s="7"/>
      <c r="J4" s="9" t="s">
        <v>83</v>
      </c>
      <c r="K4" s="9" t="s">
        <v>84</v>
      </c>
      <c r="L4" s="9"/>
      <c r="M4" s="9"/>
      <c r="N4" s="7"/>
      <c r="O4" s="7"/>
      <c r="P4" s="9"/>
      <c r="Q4" s="9"/>
    </row>
    <row r="5" ht="33" customHeight="1" spans="1:17">
      <c r="A5" s="10">
        <v>1</v>
      </c>
      <c r="B5" s="11" t="s">
        <v>85</v>
      </c>
      <c r="C5" s="11" t="s">
        <v>86</v>
      </c>
      <c r="D5" s="11" t="s">
        <v>84</v>
      </c>
      <c r="E5" s="11">
        <v>85</v>
      </c>
      <c r="F5" s="11">
        <f>IF(H5&gt;1993,(0),IF(H5&lt;=1993,(1993-H5+1)))</f>
        <v>0</v>
      </c>
      <c r="G5" s="11"/>
      <c r="H5" s="11">
        <v>1996</v>
      </c>
      <c r="I5" s="11">
        <v>2002</v>
      </c>
      <c r="J5" s="11">
        <v>2005</v>
      </c>
      <c r="K5" s="11">
        <v>2014</v>
      </c>
      <c r="L5" s="11">
        <f>IF(G5="",(2022-H5+1),(2022-G5+1))</f>
        <v>27</v>
      </c>
      <c r="M5" s="11">
        <v>22.5</v>
      </c>
      <c r="N5" s="11">
        <v>26</v>
      </c>
      <c r="O5" s="11" t="s">
        <v>24</v>
      </c>
      <c r="P5" s="11">
        <v>0</v>
      </c>
      <c r="Q5" s="11">
        <f>(L5+M5+P5)</f>
        <v>49.5</v>
      </c>
    </row>
  </sheetData>
  <mergeCells count="18">
    <mergeCell ref="A1:Q1"/>
    <mergeCell ref="A2:Q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  <mergeCell ref="Q3:Q4"/>
  </mergeCells>
  <dataValidations count="2">
    <dataValidation type="list" allowBlank="1" showInputMessage="1" showErrorMessage="1" sqref="D1 D2 D3:D4">
      <formula1>"正高,副高,处级,中级"</formula1>
    </dataValidation>
    <dataValidation type="list" allowBlank="1" showInputMessage="1" showErrorMessage="1" sqref="P1 P2 O5 O3:O4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"/>
  <sheetViews>
    <sheetView workbookViewId="0">
      <selection activeCell="S6" sqref="S6"/>
    </sheetView>
  </sheetViews>
  <sheetFormatPr defaultColWidth="7.33333333333333" defaultRowHeight="27" customHeight="1"/>
  <cols>
    <col min="1" max="16384" width="7.33333333333333" customWidth="1"/>
  </cols>
  <sheetData>
    <row r="1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4"/>
    </row>
    <row r="2" customHeight="1" spans="1:18">
      <c r="A2" s="3" t="s">
        <v>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5"/>
    </row>
    <row r="3" customHeight="1" spans="1:18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  <c r="I3" s="12" t="s">
        <v>10</v>
      </c>
      <c r="J3" s="7" t="s">
        <v>11</v>
      </c>
      <c r="K3" s="7"/>
      <c r="L3" s="7"/>
      <c r="M3" s="7" t="s">
        <v>12</v>
      </c>
      <c r="N3" s="7" t="s">
        <v>13</v>
      </c>
      <c r="O3" s="12" t="s">
        <v>14</v>
      </c>
      <c r="P3" s="12" t="s">
        <v>15</v>
      </c>
      <c r="Q3" s="7" t="s">
        <v>16</v>
      </c>
      <c r="R3" s="7" t="s">
        <v>17</v>
      </c>
    </row>
    <row r="4" customHeight="1" spans="1:18">
      <c r="A4" s="8"/>
      <c r="B4" s="8"/>
      <c r="C4" s="5"/>
      <c r="D4" s="8"/>
      <c r="E4" s="8"/>
      <c r="F4" s="8"/>
      <c r="G4" s="9"/>
      <c r="H4" s="9"/>
      <c r="I4" s="7"/>
      <c r="J4" s="9" t="s">
        <v>18</v>
      </c>
      <c r="K4" s="9" t="s">
        <v>19</v>
      </c>
      <c r="L4" s="9" t="s">
        <v>20</v>
      </c>
      <c r="M4" s="9"/>
      <c r="N4" s="9"/>
      <c r="O4" s="7"/>
      <c r="P4" s="7"/>
      <c r="Q4" s="9"/>
      <c r="R4" s="9"/>
    </row>
    <row r="5" customHeight="1" spans="1:19">
      <c r="A5" s="10">
        <v>1</v>
      </c>
      <c r="B5" s="11" t="s">
        <v>88</v>
      </c>
      <c r="C5" s="11" t="s">
        <v>89</v>
      </c>
      <c r="D5" s="11" t="s">
        <v>23</v>
      </c>
      <c r="E5" s="8">
        <f>IF(D5="正高",140,IF(D5="副高",105,IF(D5="处级",105,IF(D5="中级",90,IF(D5="初级",85)))))</f>
        <v>105</v>
      </c>
      <c r="F5" s="11">
        <v>9</v>
      </c>
      <c r="G5" s="11">
        <v>1970</v>
      </c>
      <c r="H5" s="11">
        <v>1965</v>
      </c>
      <c r="I5" s="11">
        <v>1990</v>
      </c>
      <c r="J5" s="11">
        <v>1987</v>
      </c>
      <c r="K5" s="11">
        <v>1993</v>
      </c>
      <c r="L5" s="11"/>
      <c r="M5" s="8">
        <v>58</v>
      </c>
      <c r="N5" s="13">
        <f>IF(D5="正高",(2022-L5+1)*2.5+(L5-K5)*2+(K5-J5)*1.5,IF(D5="副高",(2022-K5+1)*2+(K5-J5)*1.5,IF(D5="处级",(2021-K5+1)*2+(K5-J5)*1.5,IF(D5="中级",(2022-J5+1)*1.5))))</f>
        <v>69</v>
      </c>
      <c r="O5" s="8">
        <v>57</v>
      </c>
      <c r="P5" s="8"/>
      <c r="Q5" s="16">
        <f>IF(D5="正高",3,IF(O5&gt;=30,3,IF(P5="是",3)))</f>
        <v>3</v>
      </c>
      <c r="R5" s="8">
        <v>130</v>
      </c>
      <c r="S5">
        <f>(6*F5+633)*E5</f>
        <v>72135</v>
      </c>
    </row>
    <row r="6" customHeight="1" spans="1:18">
      <c r="A6" s="10">
        <v>2</v>
      </c>
      <c r="B6" s="11" t="s">
        <v>90</v>
      </c>
      <c r="C6" s="11" t="s">
        <v>91</v>
      </c>
      <c r="D6" s="11" t="s">
        <v>23</v>
      </c>
      <c r="E6" s="8">
        <f>IF(D6="正高",140,IF(D6="副高",105,IF(D6="处级",105,IF(D6="中级",90,IF(D6="初级",85)))))</f>
        <v>105</v>
      </c>
      <c r="F6" s="11"/>
      <c r="G6" s="11">
        <v>1994</v>
      </c>
      <c r="H6" s="11">
        <v>1998</v>
      </c>
      <c r="I6" s="11">
        <v>2000</v>
      </c>
      <c r="J6" s="11">
        <v>2003</v>
      </c>
      <c r="K6" s="11">
        <v>2015</v>
      </c>
      <c r="L6" s="11"/>
      <c r="M6" s="8">
        <f t="shared" ref="M6:M11" si="0">IF(G6="",(2022-H6+1),(2022-G6+1))</f>
        <v>29</v>
      </c>
      <c r="N6" s="8">
        <v>34</v>
      </c>
      <c r="O6" s="8">
        <v>29</v>
      </c>
      <c r="P6" s="8"/>
      <c r="Q6" s="16">
        <v>0</v>
      </c>
      <c r="R6" s="8">
        <v>63</v>
      </c>
    </row>
    <row r="7" customHeight="1" spans="1:18">
      <c r="A7" s="10">
        <v>3</v>
      </c>
      <c r="B7" s="11" t="s">
        <v>92</v>
      </c>
      <c r="C7" s="11" t="s">
        <v>91</v>
      </c>
      <c r="D7" s="11" t="s">
        <v>23</v>
      </c>
      <c r="E7" s="8">
        <v>105</v>
      </c>
      <c r="F7" s="11">
        <v>0</v>
      </c>
      <c r="G7" s="11">
        <v>1994</v>
      </c>
      <c r="H7" s="11">
        <v>1997</v>
      </c>
      <c r="I7" s="11">
        <v>1997</v>
      </c>
      <c r="J7" s="11">
        <v>2004</v>
      </c>
      <c r="K7" s="11">
        <v>2021</v>
      </c>
      <c r="L7" s="11"/>
      <c r="M7" s="8">
        <v>29</v>
      </c>
      <c r="N7" s="8">
        <v>29.5</v>
      </c>
      <c r="O7" s="8">
        <v>29</v>
      </c>
      <c r="P7" s="8"/>
      <c r="Q7" s="16">
        <v>0</v>
      </c>
      <c r="R7" s="8">
        <v>58.5</v>
      </c>
    </row>
    <row r="8" customHeight="1" spans="1:18">
      <c r="A8" s="10">
        <v>4</v>
      </c>
      <c r="B8" s="10" t="s">
        <v>93</v>
      </c>
      <c r="C8" s="10" t="s">
        <v>91</v>
      </c>
      <c r="D8" s="10" t="s">
        <v>23</v>
      </c>
      <c r="E8" s="8">
        <v>105</v>
      </c>
      <c r="F8" s="10">
        <v>0</v>
      </c>
      <c r="G8" s="10">
        <v>1996</v>
      </c>
      <c r="H8" s="10">
        <v>1998</v>
      </c>
      <c r="I8" s="10">
        <v>1998</v>
      </c>
      <c r="J8" s="10">
        <v>2004</v>
      </c>
      <c r="K8" s="10">
        <v>2018</v>
      </c>
      <c r="L8" s="10"/>
      <c r="M8" s="8">
        <v>27</v>
      </c>
      <c r="N8" s="8">
        <v>31</v>
      </c>
      <c r="O8" s="8">
        <v>30</v>
      </c>
      <c r="P8" s="8"/>
      <c r="Q8" s="16">
        <f>IF(D8="正高",3,IF(O8&gt;=30,3,IF(P8="是",3)))</f>
        <v>3</v>
      </c>
      <c r="R8" s="8">
        <v>58</v>
      </c>
    </row>
    <row r="9" customHeight="1" spans="1:18">
      <c r="A9" s="10">
        <v>5</v>
      </c>
      <c r="B9" s="11" t="s">
        <v>94</v>
      </c>
      <c r="C9" s="11" t="s">
        <v>91</v>
      </c>
      <c r="D9" s="11" t="s">
        <v>23</v>
      </c>
      <c r="E9" s="8">
        <v>105</v>
      </c>
      <c r="F9" s="11" t="s">
        <v>43</v>
      </c>
      <c r="G9" s="11">
        <v>1996</v>
      </c>
      <c r="H9" s="11">
        <v>1998</v>
      </c>
      <c r="I9" s="11">
        <v>1998</v>
      </c>
      <c r="J9" s="11">
        <v>2005</v>
      </c>
      <c r="K9" s="11">
        <v>2016</v>
      </c>
      <c r="L9" s="11"/>
      <c r="M9" s="8">
        <v>27</v>
      </c>
      <c r="N9" s="8">
        <v>30.5</v>
      </c>
      <c r="O9" s="8">
        <v>27</v>
      </c>
      <c r="P9" s="8"/>
      <c r="Q9" s="16">
        <v>0</v>
      </c>
      <c r="R9" s="8">
        <v>57.5</v>
      </c>
    </row>
    <row r="10" customHeight="1" spans="1:18">
      <c r="A10" s="10">
        <v>6</v>
      </c>
      <c r="B10" s="11" t="s">
        <v>95</v>
      </c>
      <c r="C10" s="11" t="s">
        <v>91</v>
      </c>
      <c r="D10" s="11" t="s">
        <v>23</v>
      </c>
      <c r="E10" s="8">
        <v>105</v>
      </c>
      <c r="F10" s="11"/>
      <c r="G10" s="11">
        <v>1996</v>
      </c>
      <c r="H10" s="11">
        <v>1998</v>
      </c>
      <c r="I10" s="11">
        <v>1998</v>
      </c>
      <c r="J10" s="11">
        <v>2005</v>
      </c>
      <c r="K10" s="11">
        <v>2016</v>
      </c>
      <c r="L10" s="11"/>
      <c r="M10" s="8">
        <f t="shared" si="0"/>
        <v>27</v>
      </c>
      <c r="N10" s="8">
        <v>30.5</v>
      </c>
      <c r="O10" s="8">
        <v>27</v>
      </c>
      <c r="P10" s="8"/>
      <c r="Q10" s="16">
        <v>0</v>
      </c>
      <c r="R10" s="8">
        <v>57.5</v>
      </c>
    </row>
    <row r="11" customHeight="1" spans="1:18">
      <c r="A11" s="10">
        <v>7</v>
      </c>
      <c r="B11" s="11" t="s">
        <v>96</v>
      </c>
      <c r="C11" s="11" t="s">
        <v>91</v>
      </c>
      <c r="D11" s="11" t="s">
        <v>23</v>
      </c>
      <c r="E11" s="8">
        <f>IF(D11="正高",140,IF(D11="副高",105,IF(D11="处级",105,IF(D11="中级",90,IF(D11="初级",85)))))</f>
        <v>105</v>
      </c>
      <c r="F11" s="11" t="s">
        <v>43</v>
      </c>
      <c r="G11" s="11">
        <v>1996</v>
      </c>
      <c r="H11" s="11">
        <v>1998</v>
      </c>
      <c r="I11" s="11">
        <v>1998</v>
      </c>
      <c r="J11" s="11">
        <v>2006</v>
      </c>
      <c r="K11" s="11">
        <v>2016</v>
      </c>
      <c r="L11" s="11"/>
      <c r="M11" s="8">
        <f t="shared" si="0"/>
        <v>27</v>
      </c>
      <c r="N11" s="8">
        <f>IF(D11="正高",(2021-L11+1)*2.5+(L11-K11)*2+(K11-J11)*1.5,IF(D11="副高",(2021-K11+1)*2+(K11-J11)*1.5,IF(D11="处级",(2021-K11+1)*2+(K11-J11)*1.5,IF(D11="中级",(2021-J11+1)*1.5))))</f>
        <v>27</v>
      </c>
      <c r="O11" s="8">
        <v>27</v>
      </c>
      <c r="P11" s="8"/>
      <c r="Q11" s="10">
        <v>0</v>
      </c>
      <c r="R11" s="8">
        <v>54</v>
      </c>
    </row>
  </sheetData>
  <mergeCells count="18">
    <mergeCell ref="A1:R1"/>
    <mergeCell ref="A2:R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  <mergeCell ref="O3:O4"/>
    <mergeCell ref="P3:P4"/>
    <mergeCell ref="Q3:Q4"/>
    <mergeCell ref="R3:R4"/>
  </mergeCells>
  <dataValidations count="3">
    <dataValidation type="list" allowBlank="1" showInputMessage="1" showErrorMessage="1" sqref="D1 D2 D5 D6 D7 D8 D11 D3:D4 D9:D10">
      <formula1>"正高,副高,处级,中级"</formula1>
    </dataValidation>
    <dataValidation type="list" allowBlank="1" showInputMessage="1" showErrorMessage="1" sqref="P5 P6 P7 P8 P11 P3:P4 P9:P10">
      <formula1>"是"</formula1>
    </dataValidation>
    <dataValidation type="list" allowBlank="1" showInputMessage="1" showErrorMessage="1" sqref="P1 P2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在职干部全额</vt:lpstr>
      <vt:lpstr>在职干部差额</vt:lpstr>
      <vt:lpstr>退休干部全额</vt:lpstr>
      <vt:lpstr>在职工人全额</vt:lpstr>
      <vt:lpstr>附属中学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jjjc</dc:creator>
  <cp:lastModifiedBy>jjjc</cp:lastModifiedBy>
  <dcterms:created xsi:type="dcterms:W3CDTF">2021-08-30T02:00:00Z</dcterms:created>
  <dcterms:modified xsi:type="dcterms:W3CDTF">2022-09-28T01:59:36Z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01B2E9F8F66D4B8083FCAE99B346EA4C</vt:lpwstr>
  </property>
</Properties>
</file>