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1"/>
  </bookViews>
  <sheets>
    <sheet name="在职干部全额" sheetId="1" r:id="rId1"/>
    <sheet name="在职干部差额" sheetId="3" r:id="rId2"/>
    <sheet name="退休干部全额" sheetId="4" r:id="rId3"/>
    <sheet name="在职工人全额" sheetId="5" r:id="rId4"/>
    <sheet name="附属中学" sheetId="7" r:id="rId5"/>
  </sheets>
  <calcPr calcId="144525"/>
</workbook>
</file>

<file path=xl/sharedStrings.xml><?xml version="1.0" encoding="utf-8"?>
<sst xmlns="http://schemas.openxmlformats.org/spreadsheetml/2006/main" count="254" uniqueCount="100">
  <si>
    <t>2022年度住房货币化补贴排序名单（第三榜公示）</t>
  </si>
  <si>
    <t>在职干部全额补贴：</t>
  </si>
  <si>
    <t>序号</t>
  </si>
  <si>
    <t>姓名</t>
  </si>
  <si>
    <t>单位</t>
  </si>
  <si>
    <t>职务(级别)</t>
  </si>
  <si>
    <t>应享受面积</t>
  </si>
  <si>
    <t>93年前工龄(年)</t>
  </si>
  <si>
    <t>入大学时间</t>
  </si>
  <si>
    <t>参加工作时间</t>
  </si>
  <si>
    <t>到我校时间</t>
  </si>
  <si>
    <t>职龄起始时间（年）</t>
  </si>
  <si>
    <t>工龄分</t>
  </si>
  <si>
    <t>职龄分</t>
  </si>
  <si>
    <t>工龄
（周年）
（含大学学龄）</t>
  </si>
  <si>
    <t>是否为博士</t>
  </si>
  <si>
    <t>附加分      正高、博士、30年工龄</t>
  </si>
  <si>
    <t>总分</t>
  </si>
  <si>
    <t>已享受
金额</t>
  </si>
  <si>
    <t>应享受
金额</t>
  </si>
  <si>
    <t>本次补
贴金额</t>
  </si>
  <si>
    <t>中(科)级</t>
  </si>
  <si>
    <t>副高（处）级</t>
  </si>
  <si>
    <t>正高（校）级</t>
  </si>
  <si>
    <t>周艳秋</t>
  </si>
  <si>
    <t>高职院</t>
  </si>
  <si>
    <t>副高</t>
  </si>
  <si>
    <t>否</t>
  </si>
  <si>
    <t>白长虹</t>
  </si>
  <si>
    <t>人文学院</t>
  </si>
  <si>
    <t>是</t>
  </si>
  <si>
    <t>王漫耘</t>
  </si>
  <si>
    <t>资产管理处</t>
  </si>
  <si>
    <t>处级</t>
  </si>
  <si>
    <t>胡彦泽</t>
  </si>
  <si>
    <t>付丽娜</t>
  </si>
  <si>
    <t>图书馆</t>
  </si>
  <si>
    <t>中级</t>
  </si>
  <si>
    <t>张金昌</t>
  </si>
  <si>
    <t>科技处</t>
  </si>
  <si>
    <t>正高</t>
  </si>
  <si>
    <t>谷珺</t>
  </si>
  <si>
    <t>管理学院</t>
  </si>
  <si>
    <t>王洁</t>
  </si>
  <si>
    <t>常勇</t>
  </si>
  <si>
    <t>金盛爱</t>
  </si>
  <si>
    <t>外国语学院</t>
  </si>
  <si>
    <t xml:space="preserve"> </t>
  </si>
  <si>
    <t>杨丽新</t>
  </si>
  <si>
    <t>邬诺娃</t>
  </si>
  <si>
    <t>音乐学院</t>
  </si>
  <si>
    <t>陆明</t>
  </si>
  <si>
    <t>计算中心</t>
  </si>
  <si>
    <t>赵宇</t>
  </si>
  <si>
    <t>施启龙</t>
  </si>
  <si>
    <t>张颖</t>
  </si>
  <si>
    <t>国际交流学院</t>
  </si>
  <si>
    <t>于广壮</t>
  </si>
  <si>
    <t>耿丹</t>
  </si>
  <si>
    <t>冷眉</t>
  </si>
  <si>
    <t>在职干部差额补贴：</t>
  </si>
  <si>
    <t>已享受金额</t>
  </si>
  <si>
    <t>应享受货币化补贴</t>
  </si>
  <si>
    <t>应享受金额</t>
  </si>
  <si>
    <t>本次享受金额</t>
  </si>
  <si>
    <t>王英</t>
  </si>
  <si>
    <t>高小序</t>
  </si>
  <si>
    <t>王希宝</t>
  </si>
  <si>
    <t>顾翔</t>
  </si>
  <si>
    <t>石文玉</t>
  </si>
  <si>
    <t>李铁英</t>
  </si>
  <si>
    <t>后勤工作管理处</t>
  </si>
  <si>
    <t>高庆怀</t>
  </si>
  <si>
    <t>成教院</t>
  </si>
  <si>
    <t>石磊</t>
  </si>
  <si>
    <t>那文忠</t>
  </si>
  <si>
    <t>李书倩</t>
  </si>
  <si>
    <t>化学学院</t>
  </si>
  <si>
    <t>退休干部全额补贴：</t>
  </si>
  <si>
    <t>退休年份</t>
  </si>
  <si>
    <t>已补贴
金额</t>
  </si>
  <si>
    <t>应补贴
金额</t>
  </si>
  <si>
    <t>本次补贴
金额</t>
  </si>
  <si>
    <t>李  颖</t>
  </si>
  <si>
    <t>离退休中心</t>
  </si>
  <si>
    <t>已享受补贴</t>
  </si>
  <si>
    <t>应享受补贴</t>
  </si>
  <si>
    <t>本次享受补贴</t>
  </si>
  <si>
    <t>中级工</t>
  </si>
  <si>
    <t>高级工</t>
  </si>
  <si>
    <t>曲波</t>
  </si>
  <si>
    <t>保卫处</t>
  </si>
  <si>
    <t>附属中学全额补贴：</t>
  </si>
  <si>
    <t>应补贴金额</t>
  </si>
  <si>
    <t>本次补贴金额</t>
  </si>
  <si>
    <t>刘元秀</t>
  </si>
  <si>
    <t>附中</t>
  </si>
  <si>
    <t>赵国良</t>
  </si>
  <si>
    <t>师院附中</t>
  </si>
  <si>
    <t>李华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</si>
</sst>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2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8" fillId="0" borderId="0"/>
    <xf numFmtId="0" fontId="21" fillId="0" borderId="1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8" applyNumberFormat="0" applyAlignment="0" applyProtection="0">
      <alignment vertical="center"/>
    </xf>
    <xf numFmtId="0" fontId="23" fillId="11" borderId="14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52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52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" fillId="0" borderId="6" xfId="52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9" fillId="0" borderId="5" xfId="52" applyFont="1" applyFill="1" applyBorder="1" applyAlignment="1">
      <alignment horizontal="center" vertical="center" wrapText="1"/>
    </xf>
    <xf numFmtId="0" fontId="0" fillId="0" borderId="8" xfId="0" applyBorder="1">
      <alignment vertical="center"/>
    </xf>
    <xf numFmtId="0" fontId="9" fillId="0" borderId="7" xfId="52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7" xfId="0" applyFont="1" applyBorder="1">
      <alignment vertical="center"/>
    </xf>
    <xf numFmtId="0" fontId="0" fillId="0" borderId="0" xfId="0" applyFo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17" xfId="51"/>
    <cellStyle name="常规 18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9"/>
  <sheetViews>
    <sheetView topLeftCell="A16" workbookViewId="0">
      <selection activeCell="S3" sqref="S3:U4"/>
    </sheetView>
  </sheetViews>
  <sheetFormatPr defaultColWidth="7.77777777777778" defaultRowHeight="28" customHeight="1"/>
  <cols>
    <col min="1" max="1" width="4.88888888888889" style="50" customWidth="1"/>
    <col min="2" max="3" width="7.77777777777778" style="50" customWidth="1"/>
    <col min="4" max="4" width="6.11111111111111" style="30" customWidth="1"/>
    <col min="5" max="5" width="6.44444444444444" style="50" customWidth="1"/>
    <col min="6" max="6" width="7.77777777777778" style="50" customWidth="1"/>
    <col min="7" max="9" width="7.77777777777778" style="50" hidden="1" customWidth="1"/>
    <col min="10" max="10" width="7.77777777777778" style="50" customWidth="1"/>
    <col min="11" max="11" width="6.55555555555556" style="50" customWidth="1"/>
    <col min="12" max="12" width="6.33333333333333" style="50" customWidth="1"/>
    <col min="13" max="15" width="7.77777777777778" style="50" customWidth="1"/>
    <col min="16" max="16" width="7.77777777777778" style="50" hidden="1" customWidth="1"/>
    <col min="17" max="20" width="7.77777777777778" style="50" customWidth="1"/>
    <col min="21" max="21" width="9.33333333333333" style="50" customWidth="1"/>
    <col min="22" max="16382" width="7.77777777777778" style="50" customWidth="1"/>
    <col min="16383" max="16383" width="7.77777777777778" style="50"/>
    <col min="16384" max="16384" width="9.66666666666667" style="50"/>
  </cols>
  <sheetData>
    <row r="1" customHeight="1" spans="1:2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customHeight="1" spans="1:2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5"/>
    </row>
    <row r="3" customHeight="1" spans="1:2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/>
      <c r="L3" s="7"/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7" t="s">
        <v>17</v>
      </c>
      <c r="S3" s="52" t="s">
        <v>18</v>
      </c>
      <c r="T3" s="52" t="s">
        <v>19</v>
      </c>
      <c r="U3" s="52" t="s">
        <v>20</v>
      </c>
    </row>
    <row r="4" customHeight="1" spans="1:21">
      <c r="A4" s="8"/>
      <c r="B4" s="8"/>
      <c r="C4" s="8"/>
      <c r="D4" s="8"/>
      <c r="E4" s="8"/>
      <c r="F4" s="8"/>
      <c r="G4" s="9"/>
      <c r="H4" s="9"/>
      <c r="I4" s="9"/>
      <c r="J4" s="9" t="s">
        <v>21</v>
      </c>
      <c r="K4" s="9" t="s">
        <v>22</v>
      </c>
      <c r="L4" s="9" t="s">
        <v>23</v>
      </c>
      <c r="M4" s="9"/>
      <c r="N4" s="9"/>
      <c r="O4" s="9"/>
      <c r="P4" s="9"/>
      <c r="Q4" s="9"/>
      <c r="R4" s="9"/>
      <c r="S4" s="53"/>
      <c r="T4" s="53"/>
      <c r="U4" s="53"/>
    </row>
    <row r="5" customHeight="1" spans="1:21">
      <c r="A5" s="11">
        <v>1</v>
      </c>
      <c r="B5" s="11" t="s">
        <v>24</v>
      </c>
      <c r="C5" s="11" t="s">
        <v>25</v>
      </c>
      <c r="D5" s="11" t="s">
        <v>26</v>
      </c>
      <c r="E5" s="11">
        <f t="shared" ref="E5:E25" si="0">IF(D5="正高",140,IF(D5="副高",105,IF(D5="处级",105,IF(D5="中级",90,IF(D5="初级",85)))))</f>
        <v>105</v>
      </c>
      <c r="F5" s="11">
        <f t="shared" ref="F5:F25" si="1">IF(H5&gt;1993,(0),IF(H5&lt;=1993,(1993-H5+1)))</f>
        <v>0</v>
      </c>
      <c r="G5" s="11">
        <v>1992</v>
      </c>
      <c r="H5" s="11">
        <v>1996</v>
      </c>
      <c r="I5" s="11">
        <v>2005</v>
      </c>
      <c r="J5" s="11">
        <v>2001</v>
      </c>
      <c r="K5" s="11">
        <v>2009</v>
      </c>
      <c r="L5" s="11"/>
      <c r="M5" s="11">
        <f>IF(G5="",(2022-H5+1),(2022-G5+1))</f>
        <v>31</v>
      </c>
      <c r="N5" s="11">
        <f t="shared" ref="N5:N25" si="2">IF(D5="正高",(2022-L5+1)*2.5+(L5-K5)*2+(K5-J5)*1.5,IF(D5="副高",(2022-K5+1)*2+(K5-J5)*1.5,IF(D5="处级",(2022-K5+1)*2+(K5-J5)*1.5,IF(D5="中级",(2022-J5+1)*1.5))))</f>
        <v>40</v>
      </c>
      <c r="O5" s="11">
        <f t="shared" ref="O5:O25" si="3">2022-G5</f>
        <v>30</v>
      </c>
      <c r="P5" s="11" t="s">
        <v>27</v>
      </c>
      <c r="Q5" s="11">
        <f t="shared" ref="Q5:Q17" si="4">IF(D5="正高",3,IF(O5&gt;=30,3,IF(P5="是",3)))</f>
        <v>3</v>
      </c>
      <c r="R5" s="11">
        <f t="shared" ref="R5:R25" si="5">(M5+N5+Q5)</f>
        <v>74</v>
      </c>
      <c r="S5" s="11">
        <v>43858</v>
      </c>
      <c r="T5" s="11">
        <f>(F5*6+633)*E5</f>
        <v>66465</v>
      </c>
      <c r="U5" s="11">
        <f t="shared" ref="U5:U25" si="6">T5-S5</f>
        <v>22607</v>
      </c>
    </row>
    <row r="6" customHeight="1" spans="1:21">
      <c r="A6" s="11">
        <v>2</v>
      </c>
      <c r="B6" s="11" t="s">
        <v>28</v>
      </c>
      <c r="C6" s="11" t="s">
        <v>29</v>
      </c>
      <c r="D6" s="11" t="s">
        <v>26</v>
      </c>
      <c r="E6" s="11">
        <f t="shared" si="0"/>
        <v>105</v>
      </c>
      <c r="F6" s="11">
        <f t="shared" si="1"/>
        <v>0</v>
      </c>
      <c r="G6" s="11">
        <v>1993</v>
      </c>
      <c r="H6" s="11">
        <v>1997</v>
      </c>
      <c r="I6" s="11">
        <v>1997</v>
      </c>
      <c r="J6" s="11">
        <v>2002</v>
      </c>
      <c r="K6" s="11">
        <v>2008</v>
      </c>
      <c r="L6" s="11"/>
      <c r="M6" s="11">
        <f>IF(G6="",(2022-H6+1),(2022-G6+1))</f>
        <v>30</v>
      </c>
      <c r="N6" s="11">
        <f t="shared" si="2"/>
        <v>39</v>
      </c>
      <c r="O6" s="11">
        <f t="shared" si="3"/>
        <v>29</v>
      </c>
      <c r="P6" s="11" t="s">
        <v>30</v>
      </c>
      <c r="Q6" s="11">
        <f t="shared" si="4"/>
        <v>3</v>
      </c>
      <c r="R6" s="11">
        <f t="shared" si="5"/>
        <v>72</v>
      </c>
      <c r="S6" s="11">
        <v>43858</v>
      </c>
      <c r="T6" s="11">
        <f t="shared" ref="T6:T25" si="7">(F6*6+633)*E6</f>
        <v>66465</v>
      </c>
      <c r="U6" s="11">
        <f t="shared" si="6"/>
        <v>22607</v>
      </c>
    </row>
    <row r="7" customHeight="1" spans="1:21">
      <c r="A7" s="11">
        <v>3</v>
      </c>
      <c r="B7" s="11" t="s">
        <v>31</v>
      </c>
      <c r="C7" s="11" t="s">
        <v>32</v>
      </c>
      <c r="D7" s="11" t="s">
        <v>33</v>
      </c>
      <c r="E7" s="11">
        <f t="shared" si="0"/>
        <v>105</v>
      </c>
      <c r="F7" s="11">
        <f t="shared" si="1"/>
        <v>3</v>
      </c>
      <c r="G7" s="11">
        <v>1987</v>
      </c>
      <c r="H7" s="11">
        <v>1991</v>
      </c>
      <c r="I7" s="11">
        <v>1991</v>
      </c>
      <c r="J7" s="11">
        <v>2002</v>
      </c>
      <c r="K7" s="11">
        <v>2021</v>
      </c>
      <c r="L7" s="11"/>
      <c r="M7" s="11">
        <f>IF(G7="",(2022-H7+1),(2022-G7+1))</f>
        <v>36</v>
      </c>
      <c r="N7" s="11">
        <f t="shared" si="2"/>
        <v>32.5</v>
      </c>
      <c r="O7" s="11">
        <f t="shared" si="3"/>
        <v>35</v>
      </c>
      <c r="P7" s="11" t="s">
        <v>27</v>
      </c>
      <c r="Q7" s="11">
        <f t="shared" si="4"/>
        <v>3</v>
      </c>
      <c r="R7" s="11">
        <f t="shared" si="5"/>
        <v>71.5</v>
      </c>
      <c r="S7" s="11">
        <v>43858</v>
      </c>
      <c r="T7" s="11">
        <f t="shared" si="7"/>
        <v>68355</v>
      </c>
      <c r="U7" s="11">
        <f t="shared" si="6"/>
        <v>24497</v>
      </c>
    </row>
    <row r="8" customHeight="1" spans="1:21">
      <c r="A8" s="11">
        <v>4</v>
      </c>
      <c r="B8" s="11" t="s">
        <v>34</v>
      </c>
      <c r="C8" s="11" t="s">
        <v>25</v>
      </c>
      <c r="D8" s="11" t="s">
        <v>33</v>
      </c>
      <c r="E8" s="11">
        <f t="shared" si="0"/>
        <v>105</v>
      </c>
      <c r="F8" s="11">
        <f t="shared" si="1"/>
        <v>0</v>
      </c>
      <c r="G8" s="11">
        <v>1992</v>
      </c>
      <c r="H8" s="11">
        <v>1996</v>
      </c>
      <c r="I8" s="11">
        <v>2008</v>
      </c>
      <c r="J8" s="11">
        <v>2001</v>
      </c>
      <c r="K8" s="11">
        <v>2019</v>
      </c>
      <c r="L8" s="11"/>
      <c r="M8" s="11">
        <f>IF(G8="",(2022-H8+1),(2022-G8+1))</f>
        <v>31</v>
      </c>
      <c r="N8" s="11">
        <f t="shared" si="2"/>
        <v>35</v>
      </c>
      <c r="O8" s="11">
        <f t="shared" si="3"/>
        <v>30</v>
      </c>
      <c r="P8" s="11" t="s">
        <v>27</v>
      </c>
      <c r="Q8" s="11">
        <f t="shared" si="4"/>
        <v>3</v>
      </c>
      <c r="R8" s="11">
        <f t="shared" si="5"/>
        <v>69</v>
      </c>
      <c r="S8" s="11">
        <v>27841</v>
      </c>
      <c r="T8" s="11">
        <f t="shared" si="7"/>
        <v>66465</v>
      </c>
      <c r="U8" s="11">
        <f t="shared" si="6"/>
        <v>38624</v>
      </c>
    </row>
    <row r="9" customHeight="1" spans="1:21">
      <c r="A9" s="11">
        <v>5</v>
      </c>
      <c r="B9" s="11" t="s">
        <v>35</v>
      </c>
      <c r="C9" s="11" t="s">
        <v>36</v>
      </c>
      <c r="D9" s="11" t="s">
        <v>37</v>
      </c>
      <c r="E9" s="11">
        <f t="shared" si="0"/>
        <v>90</v>
      </c>
      <c r="F9" s="11">
        <f t="shared" si="1"/>
        <v>10</v>
      </c>
      <c r="G9" s="11">
        <v>1992</v>
      </c>
      <c r="H9" s="11">
        <v>1984</v>
      </c>
      <c r="I9" s="11">
        <v>2003</v>
      </c>
      <c r="J9" s="11">
        <v>2005</v>
      </c>
      <c r="K9" s="11"/>
      <c r="L9" s="11"/>
      <c r="M9" s="11">
        <v>39</v>
      </c>
      <c r="N9" s="11">
        <f t="shared" si="2"/>
        <v>27</v>
      </c>
      <c r="O9" s="11">
        <f t="shared" si="3"/>
        <v>30</v>
      </c>
      <c r="P9" s="11" t="s">
        <v>27</v>
      </c>
      <c r="Q9" s="11">
        <f t="shared" si="4"/>
        <v>3</v>
      </c>
      <c r="R9" s="11">
        <f t="shared" si="5"/>
        <v>69</v>
      </c>
      <c r="S9" s="11">
        <v>43858</v>
      </c>
      <c r="T9" s="11">
        <f t="shared" si="7"/>
        <v>62370</v>
      </c>
      <c r="U9" s="11">
        <f t="shared" si="6"/>
        <v>18512</v>
      </c>
    </row>
    <row r="10" customHeight="1" spans="1:21">
      <c r="A10" s="11">
        <v>6</v>
      </c>
      <c r="B10" s="11" t="s">
        <v>38</v>
      </c>
      <c r="C10" s="11" t="s">
        <v>39</v>
      </c>
      <c r="D10" s="11" t="s">
        <v>40</v>
      </c>
      <c r="E10" s="11">
        <f t="shared" si="0"/>
        <v>140</v>
      </c>
      <c r="F10" s="11">
        <f t="shared" si="1"/>
        <v>0</v>
      </c>
      <c r="G10" s="11">
        <v>1994</v>
      </c>
      <c r="H10" s="11">
        <v>1998</v>
      </c>
      <c r="I10" s="11">
        <v>2017</v>
      </c>
      <c r="J10" s="11">
        <v>2004</v>
      </c>
      <c r="K10" s="11">
        <v>2014</v>
      </c>
      <c r="L10" s="11">
        <v>2019</v>
      </c>
      <c r="M10" s="11">
        <f t="shared" ref="M10:M25" si="8">IF(G10="",(2022-H10+1),(2022-G10+1))</f>
        <v>29</v>
      </c>
      <c r="N10" s="11">
        <f t="shared" si="2"/>
        <v>35</v>
      </c>
      <c r="O10" s="11">
        <f t="shared" si="3"/>
        <v>28</v>
      </c>
      <c r="P10" s="11" t="s">
        <v>30</v>
      </c>
      <c r="Q10" s="11">
        <f t="shared" si="4"/>
        <v>3</v>
      </c>
      <c r="R10" s="11">
        <f t="shared" si="5"/>
        <v>67</v>
      </c>
      <c r="S10" s="11">
        <v>1454</v>
      </c>
      <c r="T10" s="11">
        <f t="shared" si="7"/>
        <v>88620</v>
      </c>
      <c r="U10" s="11">
        <f t="shared" si="6"/>
        <v>87166</v>
      </c>
    </row>
    <row r="11" customHeight="1" spans="1:21">
      <c r="A11" s="11">
        <v>7</v>
      </c>
      <c r="B11" s="11" t="s">
        <v>41</v>
      </c>
      <c r="C11" s="11" t="s">
        <v>42</v>
      </c>
      <c r="D11" s="11" t="s">
        <v>37</v>
      </c>
      <c r="E11" s="11">
        <f t="shared" si="0"/>
        <v>90</v>
      </c>
      <c r="F11" s="11">
        <f t="shared" si="1"/>
        <v>0</v>
      </c>
      <c r="G11" s="11">
        <v>1992</v>
      </c>
      <c r="H11" s="11">
        <v>1996</v>
      </c>
      <c r="I11" s="11">
        <v>1996</v>
      </c>
      <c r="J11" s="11">
        <v>2001</v>
      </c>
      <c r="K11" s="11"/>
      <c r="L11" s="11"/>
      <c r="M11" s="11">
        <f t="shared" si="8"/>
        <v>31</v>
      </c>
      <c r="N11" s="11">
        <f t="shared" si="2"/>
        <v>33</v>
      </c>
      <c r="O11" s="11">
        <f t="shared" si="3"/>
        <v>30</v>
      </c>
      <c r="P11" s="11" t="s">
        <v>27</v>
      </c>
      <c r="Q11" s="11">
        <f t="shared" si="4"/>
        <v>3</v>
      </c>
      <c r="R11" s="11">
        <f t="shared" si="5"/>
        <v>67</v>
      </c>
      <c r="S11" s="11">
        <v>43858</v>
      </c>
      <c r="T11" s="11">
        <f t="shared" si="7"/>
        <v>56970</v>
      </c>
      <c r="U11" s="11">
        <f t="shared" si="6"/>
        <v>13112</v>
      </c>
    </row>
    <row r="12" customHeight="1" spans="1:21">
      <c r="A12" s="11">
        <v>8</v>
      </c>
      <c r="B12" s="11" t="s">
        <v>43</v>
      </c>
      <c r="C12" s="11" t="s">
        <v>25</v>
      </c>
      <c r="D12" s="11" t="s">
        <v>37</v>
      </c>
      <c r="E12" s="11">
        <f t="shared" si="0"/>
        <v>90</v>
      </c>
      <c r="F12" s="11">
        <f t="shared" si="1"/>
        <v>0</v>
      </c>
      <c r="G12" s="11">
        <v>1991</v>
      </c>
      <c r="H12" s="11">
        <v>1994</v>
      </c>
      <c r="I12" s="11">
        <v>1994</v>
      </c>
      <c r="J12" s="11">
        <v>2002</v>
      </c>
      <c r="K12" s="11"/>
      <c r="L12" s="11"/>
      <c r="M12" s="11">
        <f t="shared" si="8"/>
        <v>32</v>
      </c>
      <c r="N12" s="11">
        <f t="shared" si="2"/>
        <v>31.5</v>
      </c>
      <c r="O12" s="11">
        <f t="shared" si="3"/>
        <v>31</v>
      </c>
      <c r="P12" s="11" t="s">
        <v>27</v>
      </c>
      <c r="Q12" s="11">
        <f t="shared" si="4"/>
        <v>3</v>
      </c>
      <c r="R12" s="11">
        <f t="shared" si="5"/>
        <v>66.5</v>
      </c>
      <c r="S12" s="11">
        <v>43858</v>
      </c>
      <c r="T12" s="11">
        <f t="shared" si="7"/>
        <v>56970</v>
      </c>
      <c r="U12" s="11">
        <f t="shared" si="6"/>
        <v>13112</v>
      </c>
    </row>
    <row r="13" customHeight="1" spans="1:21">
      <c r="A13" s="11">
        <v>9</v>
      </c>
      <c r="B13" s="11" t="s">
        <v>44</v>
      </c>
      <c r="C13" s="11" t="s">
        <v>25</v>
      </c>
      <c r="D13" s="11" t="s">
        <v>40</v>
      </c>
      <c r="E13" s="11">
        <f t="shared" si="0"/>
        <v>140</v>
      </c>
      <c r="F13" s="11">
        <f t="shared" si="1"/>
        <v>0</v>
      </c>
      <c r="G13" s="11">
        <v>1994</v>
      </c>
      <c r="H13" s="11">
        <v>1998</v>
      </c>
      <c r="I13" s="11">
        <v>1998</v>
      </c>
      <c r="J13" s="11">
        <v>2004</v>
      </c>
      <c r="K13" s="11">
        <v>2013</v>
      </c>
      <c r="L13" s="11">
        <v>2021</v>
      </c>
      <c r="M13" s="11">
        <f t="shared" si="8"/>
        <v>29</v>
      </c>
      <c r="N13" s="11">
        <f t="shared" si="2"/>
        <v>34.5</v>
      </c>
      <c r="O13" s="11">
        <f t="shared" si="3"/>
        <v>28</v>
      </c>
      <c r="P13" s="11" t="s">
        <v>27</v>
      </c>
      <c r="Q13" s="11">
        <f t="shared" si="4"/>
        <v>3</v>
      </c>
      <c r="R13" s="11">
        <f t="shared" si="5"/>
        <v>66.5</v>
      </c>
      <c r="S13" s="11">
        <v>43858</v>
      </c>
      <c r="T13" s="11">
        <f t="shared" si="7"/>
        <v>88620</v>
      </c>
      <c r="U13" s="11">
        <f t="shared" si="6"/>
        <v>44762</v>
      </c>
    </row>
    <row r="14" customHeight="1" spans="1:26">
      <c r="A14" s="11">
        <v>10</v>
      </c>
      <c r="B14" s="11" t="s">
        <v>45</v>
      </c>
      <c r="C14" s="11" t="s">
        <v>46</v>
      </c>
      <c r="D14" s="11" t="s">
        <v>37</v>
      </c>
      <c r="E14" s="11">
        <f t="shared" si="0"/>
        <v>90</v>
      </c>
      <c r="F14" s="11">
        <f t="shared" si="1"/>
        <v>0</v>
      </c>
      <c r="G14" s="11">
        <v>1992</v>
      </c>
      <c r="H14" s="11">
        <v>1996</v>
      </c>
      <c r="I14" s="11">
        <v>2000</v>
      </c>
      <c r="J14" s="11">
        <v>2002</v>
      </c>
      <c r="K14" s="11"/>
      <c r="L14" s="11"/>
      <c r="M14" s="11">
        <f t="shared" si="8"/>
        <v>31</v>
      </c>
      <c r="N14" s="11">
        <f t="shared" si="2"/>
        <v>31.5</v>
      </c>
      <c r="O14" s="11">
        <f t="shared" si="3"/>
        <v>30</v>
      </c>
      <c r="P14" s="11" t="s">
        <v>27</v>
      </c>
      <c r="Q14" s="11">
        <f t="shared" si="4"/>
        <v>3</v>
      </c>
      <c r="R14" s="11">
        <f t="shared" si="5"/>
        <v>65.5</v>
      </c>
      <c r="S14" s="11">
        <v>43858</v>
      </c>
      <c r="T14" s="11">
        <f t="shared" si="7"/>
        <v>56970</v>
      </c>
      <c r="U14" s="11">
        <f t="shared" si="6"/>
        <v>13112</v>
      </c>
      <c r="Z14" s="50" t="s">
        <v>47</v>
      </c>
    </row>
    <row r="15" customHeight="1" spans="1:21">
      <c r="A15" s="11">
        <v>11</v>
      </c>
      <c r="B15" s="11" t="s">
        <v>48</v>
      </c>
      <c r="C15" s="11" t="s">
        <v>29</v>
      </c>
      <c r="D15" s="11" t="s">
        <v>37</v>
      </c>
      <c r="E15" s="11">
        <f t="shared" si="0"/>
        <v>90</v>
      </c>
      <c r="F15" s="11">
        <f t="shared" si="1"/>
        <v>0</v>
      </c>
      <c r="G15" s="11">
        <v>1992</v>
      </c>
      <c r="H15" s="11">
        <v>1996</v>
      </c>
      <c r="I15" s="11">
        <v>1996</v>
      </c>
      <c r="J15" s="11">
        <v>2002</v>
      </c>
      <c r="K15" s="11"/>
      <c r="L15" s="11"/>
      <c r="M15" s="11">
        <f t="shared" si="8"/>
        <v>31</v>
      </c>
      <c r="N15" s="11">
        <f t="shared" si="2"/>
        <v>31.5</v>
      </c>
      <c r="O15" s="11">
        <f t="shared" si="3"/>
        <v>30</v>
      </c>
      <c r="P15" s="11" t="s">
        <v>27</v>
      </c>
      <c r="Q15" s="11">
        <f t="shared" si="4"/>
        <v>3</v>
      </c>
      <c r="R15" s="11">
        <f t="shared" si="5"/>
        <v>65.5</v>
      </c>
      <c r="S15" s="11">
        <v>43858</v>
      </c>
      <c r="T15" s="11">
        <f t="shared" si="7"/>
        <v>56970</v>
      </c>
      <c r="U15" s="11">
        <f t="shared" si="6"/>
        <v>13112</v>
      </c>
    </row>
    <row r="16" customHeight="1" spans="1:21">
      <c r="A16" s="11">
        <v>12</v>
      </c>
      <c r="B16" s="11" t="s">
        <v>49</v>
      </c>
      <c r="C16" s="11" t="s">
        <v>50</v>
      </c>
      <c r="D16" s="11" t="s">
        <v>40</v>
      </c>
      <c r="E16" s="11">
        <f t="shared" si="0"/>
        <v>140</v>
      </c>
      <c r="F16" s="11">
        <f t="shared" si="1"/>
        <v>0</v>
      </c>
      <c r="G16" s="11">
        <v>1993</v>
      </c>
      <c r="H16" s="11">
        <v>1996</v>
      </c>
      <c r="I16" s="11">
        <v>1996</v>
      </c>
      <c r="J16" s="11">
        <v>2006</v>
      </c>
      <c r="K16" s="11">
        <v>2012</v>
      </c>
      <c r="L16" s="11">
        <v>2020</v>
      </c>
      <c r="M16" s="11">
        <f t="shared" si="8"/>
        <v>30</v>
      </c>
      <c r="N16" s="11">
        <f t="shared" si="2"/>
        <v>32.5</v>
      </c>
      <c r="O16" s="11">
        <f t="shared" si="3"/>
        <v>29</v>
      </c>
      <c r="P16" s="11" t="s">
        <v>27</v>
      </c>
      <c r="Q16" s="11">
        <f t="shared" si="4"/>
        <v>3</v>
      </c>
      <c r="R16" s="11">
        <f t="shared" si="5"/>
        <v>65.5</v>
      </c>
      <c r="S16" s="11">
        <v>43858</v>
      </c>
      <c r="T16" s="11">
        <f t="shared" si="7"/>
        <v>88620</v>
      </c>
      <c r="U16" s="11">
        <f t="shared" si="6"/>
        <v>44762</v>
      </c>
    </row>
    <row r="17" customHeight="1" spans="1:21">
      <c r="A17" s="11">
        <v>13</v>
      </c>
      <c r="B17" s="11" t="s">
        <v>51</v>
      </c>
      <c r="C17" s="11" t="s">
        <v>52</v>
      </c>
      <c r="D17" s="11" t="s">
        <v>37</v>
      </c>
      <c r="E17" s="11">
        <f t="shared" si="0"/>
        <v>90</v>
      </c>
      <c r="F17" s="11">
        <f t="shared" si="1"/>
        <v>0</v>
      </c>
      <c r="G17" s="11">
        <v>1992</v>
      </c>
      <c r="H17" s="11">
        <v>1996</v>
      </c>
      <c r="I17" s="11">
        <v>1996</v>
      </c>
      <c r="J17" s="11">
        <v>2002</v>
      </c>
      <c r="K17" s="11"/>
      <c r="L17" s="11"/>
      <c r="M17" s="11">
        <f t="shared" si="8"/>
        <v>31</v>
      </c>
      <c r="N17" s="11">
        <f t="shared" si="2"/>
        <v>31.5</v>
      </c>
      <c r="O17" s="11">
        <f t="shared" si="3"/>
        <v>30</v>
      </c>
      <c r="P17" s="11" t="s">
        <v>27</v>
      </c>
      <c r="Q17" s="11">
        <f t="shared" si="4"/>
        <v>3</v>
      </c>
      <c r="R17" s="11">
        <f t="shared" si="5"/>
        <v>65.5</v>
      </c>
      <c r="S17" s="11">
        <v>43858</v>
      </c>
      <c r="T17" s="11">
        <f t="shared" si="7"/>
        <v>56970</v>
      </c>
      <c r="U17" s="11">
        <f t="shared" si="6"/>
        <v>13112</v>
      </c>
    </row>
    <row r="18" customHeight="1" spans="1:21">
      <c r="A18" s="11">
        <v>14</v>
      </c>
      <c r="B18" s="11" t="s">
        <v>53</v>
      </c>
      <c r="C18" s="11" t="s">
        <v>25</v>
      </c>
      <c r="D18" s="11" t="s">
        <v>26</v>
      </c>
      <c r="E18" s="11">
        <f t="shared" si="0"/>
        <v>105</v>
      </c>
      <c r="F18" s="11">
        <f t="shared" si="1"/>
        <v>0</v>
      </c>
      <c r="G18" s="11">
        <v>1994</v>
      </c>
      <c r="H18" s="11">
        <v>1998</v>
      </c>
      <c r="I18" s="11">
        <v>1998</v>
      </c>
      <c r="J18" s="11">
        <v>2003</v>
      </c>
      <c r="K18" s="11">
        <v>2011</v>
      </c>
      <c r="L18" s="11"/>
      <c r="M18" s="11">
        <f t="shared" si="8"/>
        <v>29</v>
      </c>
      <c r="N18" s="11">
        <f t="shared" si="2"/>
        <v>36</v>
      </c>
      <c r="O18" s="11">
        <f t="shared" si="3"/>
        <v>28</v>
      </c>
      <c r="P18" s="11" t="s">
        <v>27</v>
      </c>
      <c r="Q18" s="11">
        <v>0</v>
      </c>
      <c r="R18" s="11">
        <f t="shared" si="5"/>
        <v>65</v>
      </c>
      <c r="S18" s="11">
        <v>43858</v>
      </c>
      <c r="T18" s="11">
        <f t="shared" si="7"/>
        <v>66465</v>
      </c>
      <c r="U18" s="11">
        <f t="shared" si="6"/>
        <v>22607</v>
      </c>
    </row>
    <row r="19" customHeight="1" spans="1:21">
      <c r="A19" s="11">
        <v>15</v>
      </c>
      <c r="B19" s="11" t="s">
        <v>54</v>
      </c>
      <c r="C19" s="11" t="s">
        <v>50</v>
      </c>
      <c r="D19" s="11" t="s">
        <v>26</v>
      </c>
      <c r="E19" s="11">
        <f t="shared" si="0"/>
        <v>105</v>
      </c>
      <c r="F19" s="11">
        <f t="shared" si="1"/>
        <v>0</v>
      </c>
      <c r="G19" s="11">
        <v>1994</v>
      </c>
      <c r="H19" s="11">
        <v>1998</v>
      </c>
      <c r="I19" s="11">
        <v>1998</v>
      </c>
      <c r="J19" s="11">
        <v>2003</v>
      </c>
      <c r="K19" s="11">
        <v>2012</v>
      </c>
      <c r="L19" s="11"/>
      <c r="M19" s="11">
        <f t="shared" si="8"/>
        <v>29</v>
      </c>
      <c r="N19" s="11">
        <f t="shared" si="2"/>
        <v>35.5</v>
      </c>
      <c r="O19" s="11">
        <f t="shared" si="3"/>
        <v>28</v>
      </c>
      <c r="P19" s="11" t="s">
        <v>27</v>
      </c>
      <c r="Q19" s="11">
        <v>0</v>
      </c>
      <c r="R19" s="11">
        <f t="shared" si="5"/>
        <v>64.5</v>
      </c>
      <c r="S19" s="11">
        <v>43858</v>
      </c>
      <c r="T19" s="11">
        <f t="shared" si="7"/>
        <v>66465</v>
      </c>
      <c r="U19" s="11">
        <f t="shared" si="6"/>
        <v>22607</v>
      </c>
    </row>
    <row r="20" customHeight="1" spans="1:21">
      <c r="A20" s="11">
        <v>16</v>
      </c>
      <c r="B20" s="11" t="s">
        <v>55</v>
      </c>
      <c r="C20" s="11" t="s">
        <v>56</v>
      </c>
      <c r="D20" s="11" t="s">
        <v>26</v>
      </c>
      <c r="E20" s="11">
        <f t="shared" si="0"/>
        <v>105</v>
      </c>
      <c r="F20" s="11">
        <f t="shared" si="1"/>
        <v>0</v>
      </c>
      <c r="G20" s="11">
        <v>1994</v>
      </c>
      <c r="H20" s="11">
        <v>1997</v>
      </c>
      <c r="I20" s="11">
        <v>1998</v>
      </c>
      <c r="J20" s="11">
        <v>2004</v>
      </c>
      <c r="K20" s="11">
        <v>2009</v>
      </c>
      <c r="L20" s="11"/>
      <c r="M20" s="11">
        <f t="shared" si="8"/>
        <v>29</v>
      </c>
      <c r="N20" s="11">
        <f t="shared" si="2"/>
        <v>35.5</v>
      </c>
      <c r="O20" s="11">
        <f t="shared" si="3"/>
        <v>28</v>
      </c>
      <c r="P20" s="11" t="s">
        <v>27</v>
      </c>
      <c r="Q20" s="11">
        <v>0</v>
      </c>
      <c r="R20" s="11">
        <f t="shared" si="5"/>
        <v>64.5</v>
      </c>
      <c r="S20" s="11">
        <v>43858</v>
      </c>
      <c r="T20" s="11">
        <f t="shared" si="7"/>
        <v>66465</v>
      </c>
      <c r="U20" s="11">
        <f t="shared" si="6"/>
        <v>22607</v>
      </c>
    </row>
    <row r="21" customHeight="1" spans="1:21">
      <c r="A21" s="11">
        <v>17</v>
      </c>
      <c r="B21" s="11" t="s">
        <v>57</v>
      </c>
      <c r="C21" s="11" t="s">
        <v>50</v>
      </c>
      <c r="D21" s="11" t="s">
        <v>26</v>
      </c>
      <c r="E21" s="11">
        <f t="shared" si="0"/>
        <v>105</v>
      </c>
      <c r="F21" s="11">
        <f t="shared" si="1"/>
        <v>0</v>
      </c>
      <c r="G21" s="11">
        <v>1994</v>
      </c>
      <c r="H21" s="11">
        <v>1998</v>
      </c>
      <c r="I21" s="11">
        <v>1998</v>
      </c>
      <c r="J21" s="11">
        <v>2007</v>
      </c>
      <c r="K21" s="11">
        <v>2008</v>
      </c>
      <c r="L21" s="11"/>
      <c r="M21" s="11">
        <f t="shared" si="8"/>
        <v>29</v>
      </c>
      <c r="N21" s="11">
        <f t="shared" si="2"/>
        <v>31.5</v>
      </c>
      <c r="O21" s="11">
        <f t="shared" si="3"/>
        <v>28</v>
      </c>
      <c r="P21" s="11" t="s">
        <v>30</v>
      </c>
      <c r="Q21" s="11">
        <f>IF(D21="正高",3,IF(O21&gt;=30,3,IF(P21="是",3)))</f>
        <v>3</v>
      </c>
      <c r="R21" s="11">
        <f t="shared" si="5"/>
        <v>63.5</v>
      </c>
      <c r="S21" s="11">
        <v>43858</v>
      </c>
      <c r="T21" s="11">
        <f t="shared" si="7"/>
        <v>66465</v>
      </c>
      <c r="U21" s="11">
        <f t="shared" si="6"/>
        <v>22607</v>
      </c>
    </row>
    <row r="22" customHeight="1" spans="1:21">
      <c r="A22" s="11">
        <v>18</v>
      </c>
      <c r="B22" s="11" t="s">
        <v>58</v>
      </c>
      <c r="C22" s="11" t="s">
        <v>39</v>
      </c>
      <c r="D22" s="11" t="s">
        <v>26</v>
      </c>
      <c r="E22" s="11">
        <f t="shared" si="0"/>
        <v>105</v>
      </c>
      <c r="F22" s="11">
        <f t="shared" si="1"/>
        <v>0</v>
      </c>
      <c r="G22" s="11">
        <v>1995</v>
      </c>
      <c r="H22" s="11">
        <v>1999</v>
      </c>
      <c r="I22" s="11">
        <v>1999</v>
      </c>
      <c r="J22" s="11">
        <v>2004</v>
      </c>
      <c r="K22" s="11">
        <v>2011</v>
      </c>
      <c r="L22" s="11"/>
      <c r="M22" s="11">
        <f t="shared" si="8"/>
        <v>28</v>
      </c>
      <c r="N22" s="11">
        <f t="shared" si="2"/>
        <v>34.5</v>
      </c>
      <c r="O22" s="11">
        <f t="shared" si="3"/>
        <v>27</v>
      </c>
      <c r="P22" s="11" t="s">
        <v>27</v>
      </c>
      <c r="Q22" s="11">
        <v>0</v>
      </c>
      <c r="R22" s="11">
        <f t="shared" si="5"/>
        <v>62.5</v>
      </c>
      <c r="S22" s="11">
        <v>43858</v>
      </c>
      <c r="T22" s="11">
        <f t="shared" si="7"/>
        <v>66465</v>
      </c>
      <c r="U22" s="11">
        <f t="shared" si="6"/>
        <v>22607</v>
      </c>
    </row>
    <row r="23" customHeight="1" spans="1:21">
      <c r="A23" s="11">
        <v>19</v>
      </c>
      <c r="B23" s="11" t="s">
        <v>59</v>
      </c>
      <c r="C23" s="11" t="s">
        <v>25</v>
      </c>
      <c r="D23" s="11" t="s">
        <v>37</v>
      </c>
      <c r="E23" s="11">
        <f t="shared" si="0"/>
        <v>90</v>
      </c>
      <c r="F23" s="11">
        <f t="shared" si="1"/>
        <v>0</v>
      </c>
      <c r="G23" s="11">
        <v>1992</v>
      </c>
      <c r="H23" s="11">
        <v>1996</v>
      </c>
      <c r="I23" s="11">
        <v>1996</v>
      </c>
      <c r="J23" s="11">
        <v>2004</v>
      </c>
      <c r="K23" s="11"/>
      <c r="L23" s="11"/>
      <c r="M23" s="11">
        <f t="shared" si="8"/>
        <v>31</v>
      </c>
      <c r="N23" s="11">
        <f t="shared" si="2"/>
        <v>28.5</v>
      </c>
      <c r="O23" s="11">
        <f t="shared" si="3"/>
        <v>30</v>
      </c>
      <c r="P23" s="11" t="s">
        <v>27</v>
      </c>
      <c r="Q23" s="11">
        <f>IF(D23="正高",3,IF(O23&gt;=30,3,IF(P23="是",3)))</f>
        <v>3</v>
      </c>
      <c r="R23" s="11">
        <f t="shared" si="5"/>
        <v>62.5</v>
      </c>
      <c r="S23" s="11">
        <v>43858</v>
      </c>
      <c r="T23" s="11">
        <f t="shared" si="7"/>
        <v>56970</v>
      </c>
      <c r="U23" s="11">
        <f t="shared" si="6"/>
        <v>13112</v>
      </c>
    </row>
    <row r="26" customHeight="1" spans="4:4">
      <c r="D26" s="50"/>
    </row>
    <row r="27" customHeight="1" spans="4:4">
      <c r="D27" s="50"/>
    </row>
    <row r="28" customHeight="1" spans="4:4">
      <c r="D28" s="50"/>
    </row>
    <row r="29" customHeight="1" spans="4:4">
      <c r="D29" s="50"/>
    </row>
  </sheetData>
  <sortState ref="A1:V75">
    <sortCondition ref="R1" descending="1"/>
  </sortState>
  <mergeCells count="21">
    <mergeCell ref="A1:U1"/>
    <mergeCell ref="A2:U2"/>
    <mergeCell ref="J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  <mergeCell ref="N3:N4"/>
    <mergeCell ref="O3:O4"/>
    <mergeCell ref="P3:P4"/>
    <mergeCell ref="Q3:Q4"/>
    <mergeCell ref="R3:R4"/>
    <mergeCell ref="S3:S4"/>
    <mergeCell ref="T3:T4"/>
    <mergeCell ref="U3:U4"/>
  </mergeCells>
  <dataValidations count="3">
    <dataValidation type="list" allowBlank="1" showInputMessage="1" showErrorMessage="1" sqref="D5 D6 D9 D13 D14 D15 D18 D19 D22 D23 D1:D2 D3:D4 D7:D8 D10:D12 D16:D17 D20:D21 D24:D25 D30:D1048576">
      <formula1>"正高,副高,处级,中级"</formula1>
    </dataValidation>
    <dataValidation type="list" allowBlank="1" showInputMessage="1" showErrorMessage="1" sqref="P5 P6 P14 P18 P19 P1:P2 P3:P4 P7:P8 P10:P12 P15:P17 P24:P25 P30:P1048576">
      <formula1>"是,否"</formula1>
    </dataValidation>
    <dataValidation type="list" allowBlank="1" showInputMessage="1" showErrorMessage="1" sqref="P9 P13 P22 P23 P20:P21">
      <formula1>"是"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tabSelected="1" zoomScale="85" zoomScaleNormal="85" workbookViewId="0">
      <selection activeCell="AA5" sqref="AA5"/>
    </sheetView>
  </sheetViews>
  <sheetFormatPr defaultColWidth="7.97222222222222" defaultRowHeight="28" customHeight="1"/>
  <cols>
    <col min="1" max="1" width="6.00925925925926" customWidth="1"/>
    <col min="2" max="3" width="7.97222222222222" customWidth="1"/>
    <col min="4" max="4" width="7.06481481481481" customWidth="1"/>
    <col min="5" max="5" width="6.53703703703704" customWidth="1"/>
    <col min="6" max="6" width="6.92592592592593" customWidth="1"/>
    <col min="7" max="9" width="7.97222222222222" hidden="1" customWidth="1"/>
    <col min="10" max="10" width="7.32407407407407" customWidth="1"/>
    <col min="11" max="11" width="6.92592592592593" customWidth="1"/>
    <col min="12" max="12" width="7.84259259259259" customWidth="1"/>
    <col min="13" max="13" width="6.39814814814815" customWidth="1"/>
    <col min="14" max="14" width="6.7962962962963" customWidth="1"/>
    <col min="15" max="15" width="7.97222222222222" customWidth="1"/>
    <col min="16" max="16" width="7.97222222222222" hidden="1" customWidth="1"/>
    <col min="17" max="17" width="6.39814814814815" customWidth="1"/>
    <col min="18" max="20" width="7.97222222222222" customWidth="1"/>
    <col min="21" max="21" width="9.66666666666667" customWidth="1"/>
    <col min="22" max="22" width="8.62037037037037" customWidth="1"/>
    <col min="23" max="16383" width="7.97222222222222" customWidth="1"/>
  </cols>
  <sheetData>
    <row r="1" customHeight="1" spans="1:22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43"/>
    </row>
    <row r="2" customHeight="1" spans="1:22">
      <c r="A2" s="37" t="s">
        <v>60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44"/>
    </row>
    <row r="3" customHeight="1" spans="1:22">
      <c r="A3" s="39" t="s">
        <v>2</v>
      </c>
      <c r="B3" s="39" t="s">
        <v>3</v>
      </c>
      <c r="C3" s="40" t="s">
        <v>4</v>
      </c>
      <c r="D3" s="39" t="s">
        <v>5</v>
      </c>
      <c r="E3" s="39" t="s">
        <v>6</v>
      </c>
      <c r="F3" s="39" t="s">
        <v>7</v>
      </c>
      <c r="G3" s="7" t="s">
        <v>8</v>
      </c>
      <c r="H3" s="7" t="s">
        <v>9</v>
      </c>
      <c r="I3" s="12" t="s">
        <v>10</v>
      </c>
      <c r="J3" s="7" t="s">
        <v>11</v>
      </c>
      <c r="K3" s="7"/>
      <c r="L3" s="7"/>
      <c r="M3" s="7" t="s">
        <v>12</v>
      </c>
      <c r="N3" s="7" t="s">
        <v>13</v>
      </c>
      <c r="O3" s="12" t="s">
        <v>14</v>
      </c>
      <c r="P3" s="12" t="s">
        <v>15</v>
      </c>
      <c r="Q3" s="45" t="s">
        <v>16</v>
      </c>
      <c r="R3" s="7" t="s">
        <v>17</v>
      </c>
      <c r="S3" s="32" t="s">
        <v>61</v>
      </c>
      <c r="T3" s="46" t="s">
        <v>62</v>
      </c>
      <c r="U3" s="32" t="s">
        <v>63</v>
      </c>
      <c r="V3" s="32" t="s">
        <v>64</v>
      </c>
    </row>
    <row r="4" customHeight="1" spans="1:22">
      <c r="A4" s="41"/>
      <c r="B4" s="41"/>
      <c r="C4" s="39"/>
      <c r="D4" s="41"/>
      <c r="E4" s="41"/>
      <c r="F4" s="41"/>
      <c r="G4" s="9"/>
      <c r="H4" s="9"/>
      <c r="I4" s="7"/>
      <c r="J4" s="9" t="s">
        <v>21</v>
      </c>
      <c r="K4" s="9" t="s">
        <v>22</v>
      </c>
      <c r="L4" s="9" t="s">
        <v>23</v>
      </c>
      <c r="M4" s="9"/>
      <c r="N4" s="9"/>
      <c r="O4" s="7"/>
      <c r="P4" s="7"/>
      <c r="Q4" s="47"/>
      <c r="R4" s="9"/>
      <c r="S4" s="17"/>
      <c r="T4" s="48"/>
      <c r="U4" s="17"/>
      <c r="V4" s="17"/>
    </row>
    <row r="5" customHeight="1" spans="1:22">
      <c r="A5" s="42">
        <v>1</v>
      </c>
      <c r="B5" s="11" t="s">
        <v>65</v>
      </c>
      <c r="C5" s="11" t="s">
        <v>50</v>
      </c>
      <c r="D5" s="11" t="s">
        <v>40</v>
      </c>
      <c r="E5" s="11">
        <f t="shared" ref="E5:E15" si="0">IF(D5="正高",140,IF(D5="副高",105,IF(D5="处级",105,IF(D5="中级",90,IF(D5="初级",85)))))</f>
        <v>140</v>
      </c>
      <c r="F5" s="11">
        <f t="shared" ref="F5:F15" si="1">IF(H5&gt;1993,(0),IF(H5&lt;=1993,(1993-H5+1)))</f>
        <v>6</v>
      </c>
      <c r="G5" s="11">
        <v>1985</v>
      </c>
      <c r="H5" s="11">
        <v>1988</v>
      </c>
      <c r="I5" s="11">
        <v>2000</v>
      </c>
      <c r="J5" s="11">
        <v>1990</v>
      </c>
      <c r="K5" s="11">
        <v>2002</v>
      </c>
      <c r="L5" s="11">
        <v>2021</v>
      </c>
      <c r="M5" s="11">
        <f t="shared" ref="M5:M15" si="2">IF(G5="",(2022-H5+1),(2022-G5+1))</f>
        <v>38</v>
      </c>
      <c r="N5" s="11">
        <f t="shared" ref="N5:N15" si="3">IF(D5="正高",(2022-L5+1)*2.5+(L5-K5)*2+(K5-J5)*1.5,IF(D5="副高",(2022-K5+1)*2+(K5-J5)*1.5,IF(D5="处级",(2022-K5+1)*2+(K5-J5)*1.5,IF(D5="中级",(2022-J5+1)*1.5))))</f>
        <v>61</v>
      </c>
      <c r="O5" s="11">
        <f>2022-G5</f>
        <v>37</v>
      </c>
      <c r="P5" s="11" t="s">
        <v>27</v>
      </c>
      <c r="Q5" s="11">
        <f t="shared" ref="Q5:Q15" si="4">IF(D5="正高",3,IF(O5&gt;=30,3,IF(P5="是",3)))</f>
        <v>3</v>
      </c>
      <c r="R5" s="11">
        <f t="shared" ref="R5:R15" si="5">(M5+N5+Q5)</f>
        <v>102</v>
      </c>
      <c r="S5" s="19">
        <v>70245</v>
      </c>
      <c r="T5" s="19">
        <f t="shared" ref="T5:T15" si="6">(633+6*F5)*E5</f>
        <v>93660</v>
      </c>
      <c r="U5" s="19">
        <v>23415</v>
      </c>
      <c r="V5" s="19">
        <f>(633+F5*6)*35</f>
        <v>23415</v>
      </c>
    </row>
    <row r="6" customHeight="1" spans="1:22">
      <c r="A6" s="42">
        <v>2</v>
      </c>
      <c r="B6" s="11" t="s">
        <v>66</v>
      </c>
      <c r="C6" s="11" t="s">
        <v>36</v>
      </c>
      <c r="D6" s="11" t="s">
        <v>40</v>
      </c>
      <c r="E6" s="11">
        <f t="shared" si="0"/>
        <v>140</v>
      </c>
      <c r="F6" s="11">
        <f t="shared" si="1"/>
        <v>8</v>
      </c>
      <c r="G6" s="11">
        <v>1983</v>
      </c>
      <c r="H6" s="11">
        <v>1986</v>
      </c>
      <c r="I6" s="11">
        <v>2002</v>
      </c>
      <c r="J6" s="11">
        <v>1995</v>
      </c>
      <c r="K6" s="11">
        <v>2000</v>
      </c>
      <c r="L6" s="11">
        <v>2021</v>
      </c>
      <c r="M6" s="11">
        <f t="shared" si="2"/>
        <v>40</v>
      </c>
      <c r="N6" s="11">
        <f t="shared" si="3"/>
        <v>54.5</v>
      </c>
      <c r="O6" s="11">
        <f>2022-G6</f>
        <v>39</v>
      </c>
      <c r="P6" s="11" t="s">
        <v>27</v>
      </c>
      <c r="Q6" s="11">
        <f t="shared" si="4"/>
        <v>3</v>
      </c>
      <c r="R6" s="11">
        <f t="shared" si="5"/>
        <v>97.5</v>
      </c>
      <c r="S6" s="19">
        <f>(633+F6*6)*105+1454</f>
        <v>72959</v>
      </c>
      <c r="T6" s="19">
        <f t="shared" si="6"/>
        <v>95340</v>
      </c>
      <c r="U6" s="19">
        <v>22381</v>
      </c>
      <c r="V6" s="19">
        <f>T6-S6</f>
        <v>22381</v>
      </c>
    </row>
    <row r="7" customHeight="1" spans="1:22">
      <c r="A7" s="42">
        <v>3</v>
      </c>
      <c r="B7" s="11" t="s">
        <v>67</v>
      </c>
      <c r="C7" s="11" t="s">
        <v>46</v>
      </c>
      <c r="D7" s="33" t="s">
        <v>40</v>
      </c>
      <c r="E7" s="41">
        <f t="shared" si="0"/>
        <v>140</v>
      </c>
      <c r="F7" s="33">
        <f t="shared" si="1"/>
        <v>7</v>
      </c>
      <c r="G7" s="33">
        <v>1985</v>
      </c>
      <c r="H7" s="33">
        <v>1987</v>
      </c>
      <c r="I7" s="33">
        <v>2001</v>
      </c>
      <c r="J7" s="33">
        <v>1996</v>
      </c>
      <c r="K7" s="33">
        <v>2006</v>
      </c>
      <c r="L7" s="33">
        <v>2021</v>
      </c>
      <c r="M7" s="41">
        <f t="shared" si="2"/>
        <v>38</v>
      </c>
      <c r="N7" s="41">
        <f t="shared" si="3"/>
        <v>50</v>
      </c>
      <c r="O7" s="11">
        <f>2022-G7</f>
        <v>37</v>
      </c>
      <c r="P7" s="41" t="s">
        <v>27</v>
      </c>
      <c r="Q7" s="42">
        <f t="shared" si="4"/>
        <v>3</v>
      </c>
      <c r="R7" s="41">
        <f t="shared" si="5"/>
        <v>91</v>
      </c>
      <c r="S7" s="19">
        <v>70875</v>
      </c>
      <c r="T7" s="19">
        <f t="shared" si="6"/>
        <v>94500</v>
      </c>
      <c r="U7" s="19">
        <v>23625</v>
      </c>
      <c r="V7" s="19">
        <f>(633+F7*6)*35</f>
        <v>23625</v>
      </c>
    </row>
    <row r="8" customHeight="1" spans="1:22">
      <c r="A8" s="42">
        <v>4</v>
      </c>
      <c r="B8" s="11" t="s">
        <v>68</v>
      </c>
      <c r="C8" s="11" t="s">
        <v>29</v>
      </c>
      <c r="D8" s="11" t="s">
        <v>40</v>
      </c>
      <c r="E8" s="11">
        <f t="shared" si="0"/>
        <v>140</v>
      </c>
      <c r="F8" s="11">
        <f t="shared" si="1"/>
        <v>3</v>
      </c>
      <c r="G8" s="11">
        <v>1987</v>
      </c>
      <c r="H8" s="11">
        <v>1991</v>
      </c>
      <c r="I8" s="11">
        <v>1994</v>
      </c>
      <c r="J8" s="11">
        <v>1996</v>
      </c>
      <c r="K8" s="11">
        <v>2002</v>
      </c>
      <c r="L8" s="11">
        <v>2021</v>
      </c>
      <c r="M8" s="11">
        <f t="shared" si="2"/>
        <v>36</v>
      </c>
      <c r="N8" s="11">
        <f t="shared" si="3"/>
        <v>52</v>
      </c>
      <c r="O8" s="11">
        <f>2022-G8</f>
        <v>35</v>
      </c>
      <c r="P8" s="11" t="s">
        <v>27</v>
      </c>
      <c r="Q8" s="11">
        <f t="shared" si="4"/>
        <v>3</v>
      </c>
      <c r="R8" s="11">
        <f t="shared" si="5"/>
        <v>91</v>
      </c>
      <c r="S8" s="19">
        <v>68655</v>
      </c>
      <c r="T8" s="19">
        <f t="shared" si="6"/>
        <v>91140</v>
      </c>
      <c r="U8" s="19">
        <v>22785</v>
      </c>
      <c r="V8" s="19">
        <f>(633+F8*6)*35</f>
        <v>22785</v>
      </c>
    </row>
    <row r="9" customHeight="1" spans="1:22">
      <c r="A9" s="42">
        <v>5</v>
      </c>
      <c r="B9" s="11" t="s">
        <v>69</v>
      </c>
      <c r="C9" s="11" t="s">
        <v>29</v>
      </c>
      <c r="D9" s="11" t="s">
        <v>40</v>
      </c>
      <c r="E9" s="11">
        <f t="shared" si="0"/>
        <v>140</v>
      </c>
      <c r="F9" s="11">
        <f t="shared" si="1"/>
        <v>2</v>
      </c>
      <c r="G9" s="11">
        <v>1988</v>
      </c>
      <c r="H9" s="11">
        <v>1992</v>
      </c>
      <c r="I9" s="11">
        <v>1992</v>
      </c>
      <c r="J9" s="11">
        <v>1998</v>
      </c>
      <c r="K9" s="11">
        <v>2003</v>
      </c>
      <c r="L9" s="11">
        <v>2015</v>
      </c>
      <c r="M9" s="11">
        <f t="shared" si="2"/>
        <v>35</v>
      </c>
      <c r="N9" s="11">
        <f t="shared" si="3"/>
        <v>51.5</v>
      </c>
      <c r="O9" s="11">
        <f>2022-G9</f>
        <v>34</v>
      </c>
      <c r="P9" s="11" t="s">
        <v>30</v>
      </c>
      <c r="Q9" s="11">
        <f t="shared" si="4"/>
        <v>3</v>
      </c>
      <c r="R9" s="11">
        <f t="shared" si="5"/>
        <v>89.5</v>
      </c>
      <c r="S9" s="19">
        <v>67725</v>
      </c>
      <c r="T9" s="19">
        <f t="shared" si="6"/>
        <v>90300</v>
      </c>
      <c r="U9" s="19">
        <v>22575</v>
      </c>
      <c r="V9" s="19">
        <f>(633+F9*6)*35</f>
        <v>22575</v>
      </c>
    </row>
    <row r="10" customHeight="1" spans="1:22">
      <c r="A10" s="42">
        <v>6</v>
      </c>
      <c r="B10" s="11" t="s">
        <v>70</v>
      </c>
      <c r="C10" s="11" t="s">
        <v>71</v>
      </c>
      <c r="D10" s="11" t="s">
        <v>33</v>
      </c>
      <c r="E10" s="11">
        <f t="shared" si="0"/>
        <v>105</v>
      </c>
      <c r="F10" s="11">
        <f t="shared" si="1"/>
        <v>10</v>
      </c>
      <c r="G10" s="11"/>
      <c r="H10" s="11">
        <v>1984</v>
      </c>
      <c r="I10" s="11">
        <v>1987</v>
      </c>
      <c r="J10" s="11">
        <v>1993</v>
      </c>
      <c r="K10" s="11">
        <v>2021</v>
      </c>
      <c r="L10" s="11"/>
      <c r="M10" s="11">
        <f t="shared" si="2"/>
        <v>39</v>
      </c>
      <c r="N10" s="11">
        <f t="shared" si="3"/>
        <v>46</v>
      </c>
      <c r="O10" s="11">
        <v>38</v>
      </c>
      <c r="P10" s="11" t="s">
        <v>27</v>
      </c>
      <c r="Q10" s="11">
        <f t="shared" si="4"/>
        <v>3</v>
      </c>
      <c r="R10" s="11">
        <f t="shared" si="5"/>
        <v>88</v>
      </c>
      <c r="S10" s="19">
        <v>62370</v>
      </c>
      <c r="T10" s="19">
        <f t="shared" si="6"/>
        <v>72765</v>
      </c>
      <c r="U10" s="19">
        <v>10395</v>
      </c>
      <c r="V10" s="19">
        <f>(633+F10*6)*15</f>
        <v>10395</v>
      </c>
    </row>
    <row r="11" s="34" customFormat="1" customHeight="1" spans="1:22">
      <c r="A11" s="42">
        <v>7</v>
      </c>
      <c r="B11" s="11" t="s">
        <v>72</v>
      </c>
      <c r="C11" s="11" t="s">
        <v>73</v>
      </c>
      <c r="D11" s="11" t="s">
        <v>33</v>
      </c>
      <c r="E11" s="11">
        <f t="shared" si="0"/>
        <v>105</v>
      </c>
      <c r="F11" s="11">
        <f t="shared" si="1"/>
        <v>13</v>
      </c>
      <c r="G11" s="11"/>
      <c r="H11" s="11">
        <v>1981</v>
      </c>
      <c r="I11" s="11">
        <v>1994</v>
      </c>
      <c r="J11" s="11">
        <v>1996</v>
      </c>
      <c r="K11" s="11">
        <v>2021</v>
      </c>
      <c r="L11" s="11"/>
      <c r="M11" s="11">
        <f t="shared" si="2"/>
        <v>42</v>
      </c>
      <c r="N11" s="11">
        <f t="shared" si="3"/>
        <v>41.5</v>
      </c>
      <c r="O11" s="11">
        <v>41</v>
      </c>
      <c r="P11" s="11" t="s">
        <v>27</v>
      </c>
      <c r="Q11" s="11">
        <f t="shared" si="4"/>
        <v>3</v>
      </c>
      <c r="R11" s="11">
        <f t="shared" si="5"/>
        <v>86.5</v>
      </c>
      <c r="S11" s="49">
        <v>63990</v>
      </c>
      <c r="T11" s="49">
        <f t="shared" si="6"/>
        <v>74655</v>
      </c>
      <c r="U11" s="49">
        <v>10665</v>
      </c>
      <c r="V11" s="49">
        <f>(633+F11*6)*15</f>
        <v>10665</v>
      </c>
    </row>
    <row r="12" customHeight="1" spans="1:22">
      <c r="A12" s="42">
        <v>8</v>
      </c>
      <c r="B12" s="11" t="s">
        <v>74</v>
      </c>
      <c r="C12" s="11" t="s">
        <v>39</v>
      </c>
      <c r="D12" s="11" t="s">
        <v>40</v>
      </c>
      <c r="E12" s="11">
        <f t="shared" si="0"/>
        <v>140</v>
      </c>
      <c r="F12" s="11">
        <f t="shared" si="1"/>
        <v>0</v>
      </c>
      <c r="G12" s="11">
        <v>1992</v>
      </c>
      <c r="H12" s="11">
        <v>1996</v>
      </c>
      <c r="I12" s="11">
        <v>1996</v>
      </c>
      <c r="J12" s="11">
        <v>2001</v>
      </c>
      <c r="K12" s="11">
        <v>2002</v>
      </c>
      <c r="L12" s="11">
        <v>2018</v>
      </c>
      <c r="M12" s="11">
        <f t="shared" si="2"/>
        <v>31</v>
      </c>
      <c r="N12" s="11">
        <f t="shared" si="3"/>
        <v>46</v>
      </c>
      <c r="O12" s="11">
        <f>2022-G12</f>
        <v>30</v>
      </c>
      <c r="P12" s="11" t="s">
        <v>30</v>
      </c>
      <c r="Q12" s="11">
        <f t="shared" si="4"/>
        <v>3</v>
      </c>
      <c r="R12" s="11">
        <f t="shared" si="5"/>
        <v>80</v>
      </c>
      <c r="S12" s="19">
        <f>(633+F12*6)*105+1454</f>
        <v>67919</v>
      </c>
      <c r="T12" s="19">
        <f t="shared" si="6"/>
        <v>88620</v>
      </c>
      <c r="U12" s="19">
        <v>20701</v>
      </c>
      <c r="V12" s="19">
        <f>T12-S12</f>
        <v>20701</v>
      </c>
    </row>
    <row r="13" customHeight="1" spans="1:22">
      <c r="A13" s="42">
        <v>9</v>
      </c>
      <c r="B13" s="11" t="s">
        <v>75</v>
      </c>
      <c r="C13" s="11" t="s">
        <v>42</v>
      </c>
      <c r="D13" s="11" t="s">
        <v>40</v>
      </c>
      <c r="E13" s="11">
        <f t="shared" si="0"/>
        <v>140</v>
      </c>
      <c r="F13" s="11">
        <f t="shared" si="1"/>
        <v>0</v>
      </c>
      <c r="G13" s="11">
        <v>1991</v>
      </c>
      <c r="H13" s="11">
        <v>1994</v>
      </c>
      <c r="I13" s="11">
        <v>1994</v>
      </c>
      <c r="J13" s="11">
        <v>2001</v>
      </c>
      <c r="K13" s="11">
        <v>2006</v>
      </c>
      <c r="L13" s="11">
        <v>2021</v>
      </c>
      <c r="M13" s="11">
        <f t="shared" si="2"/>
        <v>32</v>
      </c>
      <c r="N13" s="11">
        <f t="shared" si="3"/>
        <v>42.5</v>
      </c>
      <c r="O13" s="11">
        <f>2022-G13</f>
        <v>31</v>
      </c>
      <c r="P13" s="11" t="s">
        <v>27</v>
      </c>
      <c r="Q13" s="11">
        <f t="shared" si="4"/>
        <v>3</v>
      </c>
      <c r="R13" s="11">
        <f t="shared" si="5"/>
        <v>77.5</v>
      </c>
      <c r="S13" s="19">
        <v>66465</v>
      </c>
      <c r="T13" s="19">
        <f t="shared" si="6"/>
        <v>88620</v>
      </c>
      <c r="U13" s="19">
        <v>22155</v>
      </c>
      <c r="V13" s="19">
        <f>(633+F13*6)*35</f>
        <v>22155</v>
      </c>
    </row>
    <row r="14" customHeight="1" spans="1:22">
      <c r="A14" s="42">
        <v>10</v>
      </c>
      <c r="B14" s="11" t="s">
        <v>76</v>
      </c>
      <c r="C14" s="11" t="s">
        <v>77</v>
      </c>
      <c r="D14" s="11" t="s">
        <v>40</v>
      </c>
      <c r="E14" s="11">
        <f t="shared" si="0"/>
        <v>140</v>
      </c>
      <c r="F14" s="11">
        <f t="shared" si="1"/>
        <v>0</v>
      </c>
      <c r="G14" s="11">
        <v>1993</v>
      </c>
      <c r="H14" s="11">
        <v>1997</v>
      </c>
      <c r="I14" s="11">
        <v>2006</v>
      </c>
      <c r="J14" s="11">
        <v>2002</v>
      </c>
      <c r="K14" s="11">
        <v>2007</v>
      </c>
      <c r="L14" s="11">
        <v>2018</v>
      </c>
      <c r="M14" s="11">
        <f t="shared" si="2"/>
        <v>30</v>
      </c>
      <c r="N14" s="11">
        <f t="shared" si="3"/>
        <v>42</v>
      </c>
      <c r="O14" s="11">
        <f>2022-G14</f>
        <v>29</v>
      </c>
      <c r="P14" s="11" t="s">
        <v>30</v>
      </c>
      <c r="Q14" s="11">
        <f t="shared" si="4"/>
        <v>3</v>
      </c>
      <c r="R14" s="11">
        <f t="shared" si="5"/>
        <v>75</v>
      </c>
      <c r="S14" s="19">
        <v>66465</v>
      </c>
      <c r="T14" s="19">
        <f t="shared" si="6"/>
        <v>88620</v>
      </c>
      <c r="U14" s="19">
        <v>22155</v>
      </c>
      <c r="V14" s="19">
        <v>16519</v>
      </c>
    </row>
  </sheetData>
  <mergeCells count="22">
    <mergeCell ref="A1:V1"/>
    <mergeCell ref="A2:V2"/>
    <mergeCell ref="J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</mergeCells>
  <dataValidations count="3">
    <dataValidation type="list" allowBlank="1" showInputMessage="1" showErrorMessage="1" sqref="D1 D5 D6 D7 D8 D9 D10 D11 D12 D13 D14 D2:D4">
      <formula1>"正高,副高,处级,中级"</formula1>
    </dataValidation>
    <dataValidation type="list" allowBlank="1" showInputMessage="1" showErrorMessage="1" sqref="P1 P7 P8 P9 P10 P11 P12 P13 P14 P2:P4">
      <formula1>"是,否"</formula1>
    </dataValidation>
    <dataValidation type="list" allowBlank="1" showInputMessage="1" showErrorMessage="1" sqref="P5 P6">
      <formula1>"是"</formula1>
    </dataValidation>
  </dataValidation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"/>
  <sheetViews>
    <sheetView workbookViewId="0">
      <selection activeCell="I11" sqref="I11"/>
    </sheetView>
  </sheetViews>
  <sheetFormatPr defaultColWidth="7.66666666666667" defaultRowHeight="28" customHeight="1" outlineLevelRow="4"/>
  <cols>
    <col min="1" max="1" width="5.55555555555556" style="20" customWidth="1"/>
    <col min="2" max="6" width="7.66666666666667" style="20" customWidth="1"/>
    <col min="7" max="8" width="7.66666666666667" style="20" hidden="1" customWidth="1"/>
    <col min="9" max="10" width="7.66666666666667" style="20" customWidth="1"/>
    <col min="11" max="11" width="5.55555555555556" style="20" customWidth="1"/>
    <col min="12" max="12" width="5.22222222222222" style="20" customWidth="1"/>
    <col min="13" max="13" width="7.66666666666667" style="20" hidden="1" customWidth="1"/>
    <col min="14" max="14" width="6.22222222222222" style="20" customWidth="1"/>
    <col min="15" max="15" width="5.77777777777778" style="20" customWidth="1"/>
    <col min="16" max="16" width="7.66666666666667" style="20" customWidth="1"/>
    <col min="17" max="17" width="5.77777777777778" style="20" hidden="1" customWidth="1"/>
    <col min="18" max="18" width="7.66666666666667" style="20" customWidth="1"/>
    <col min="19" max="19" width="5.77777777777778" style="20" customWidth="1"/>
    <col min="20" max="20" width="6.66666666666667" style="20" customWidth="1"/>
    <col min="21" max="16384" width="7.66666666666667" style="20" customWidth="1"/>
  </cols>
  <sheetData>
    <row r="1" customHeight="1" spans="1:22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31"/>
    </row>
    <row r="2" customHeight="1" spans="1:22">
      <c r="A2" s="23" t="s">
        <v>78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7"/>
    </row>
    <row r="3" customHeight="1" spans="1:22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7" t="s">
        <v>8</v>
      </c>
      <c r="H3" s="7" t="s">
        <v>9</v>
      </c>
      <c r="I3" s="12" t="s">
        <v>10</v>
      </c>
      <c r="J3" s="7" t="s">
        <v>11</v>
      </c>
      <c r="K3" s="7"/>
      <c r="L3" s="7"/>
      <c r="M3" s="30" t="s">
        <v>79</v>
      </c>
      <c r="N3" s="7" t="s">
        <v>12</v>
      </c>
      <c r="O3" s="7" t="s">
        <v>13</v>
      </c>
      <c r="P3" s="12" t="s">
        <v>14</v>
      </c>
      <c r="Q3" s="12" t="s">
        <v>15</v>
      </c>
      <c r="R3" s="7" t="s">
        <v>16</v>
      </c>
      <c r="S3" s="7" t="s">
        <v>17</v>
      </c>
      <c r="T3" s="32" t="s">
        <v>80</v>
      </c>
      <c r="U3" s="32" t="s">
        <v>81</v>
      </c>
      <c r="V3" s="32" t="s">
        <v>82</v>
      </c>
    </row>
    <row r="4" ht="22" customHeight="1" spans="1:22">
      <c r="A4" s="8"/>
      <c r="B4" s="8"/>
      <c r="C4" s="5"/>
      <c r="D4" s="8"/>
      <c r="E4" s="8"/>
      <c r="F4" s="8"/>
      <c r="G4" s="9"/>
      <c r="H4" s="9"/>
      <c r="I4" s="7"/>
      <c r="J4" s="9" t="s">
        <v>21</v>
      </c>
      <c r="K4" s="9" t="s">
        <v>22</v>
      </c>
      <c r="L4" s="9" t="s">
        <v>23</v>
      </c>
      <c r="M4" s="30"/>
      <c r="N4" s="9"/>
      <c r="O4" s="9"/>
      <c r="P4" s="7"/>
      <c r="Q4" s="7"/>
      <c r="R4" s="9"/>
      <c r="S4" s="9"/>
      <c r="T4" s="17"/>
      <c r="U4" s="17"/>
      <c r="V4" s="17"/>
    </row>
    <row r="5" customHeight="1" spans="1:22">
      <c r="A5" s="11">
        <v>1</v>
      </c>
      <c r="B5" s="11" t="s">
        <v>83</v>
      </c>
      <c r="C5" s="11" t="s">
        <v>84</v>
      </c>
      <c r="D5" s="11" t="s">
        <v>37</v>
      </c>
      <c r="E5" s="8">
        <f>IF(D5="正高",140,IF(D5="副高",105,IF(D5="处级",105,IF(D5="中级",90,IF(D5="初级",85)))))</f>
        <v>90</v>
      </c>
      <c r="F5" s="11">
        <f>IF(H5&gt;1993,(0),IF(H5&lt;=1993,(1993-H5+1)))</f>
        <v>4</v>
      </c>
      <c r="G5" s="11"/>
      <c r="H5" s="11">
        <v>1990</v>
      </c>
      <c r="I5" s="11">
        <v>2000</v>
      </c>
      <c r="J5" s="11">
        <v>2011</v>
      </c>
      <c r="K5" s="11"/>
      <c r="L5" s="11"/>
      <c r="M5" s="11">
        <v>2018</v>
      </c>
      <c r="N5" s="8">
        <v>29</v>
      </c>
      <c r="O5" s="8">
        <v>12</v>
      </c>
      <c r="P5" s="11">
        <v>28</v>
      </c>
      <c r="Q5" s="8" t="s">
        <v>27</v>
      </c>
      <c r="R5" s="10">
        <v>0</v>
      </c>
      <c r="S5" s="8">
        <f>(N5+O5+R5)</f>
        <v>41</v>
      </c>
      <c r="T5" s="33">
        <v>43858</v>
      </c>
      <c r="U5" s="33">
        <f>(633+6*F5)*E5</f>
        <v>59130</v>
      </c>
      <c r="V5" s="33">
        <f>U5-T5</f>
        <v>15272</v>
      </c>
    </row>
  </sheetData>
  <mergeCells count="22">
    <mergeCell ref="A1:V1"/>
    <mergeCell ref="A2:V2"/>
    <mergeCell ref="J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</mergeCells>
  <dataValidations count="2">
    <dataValidation type="list" allowBlank="1" showInputMessage="1" showErrorMessage="1" sqref="D1 D2 D3:D4">
      <formula1>"正高,副高,处级,中级"</formula1>
    </dataValidation>
    <dataValidation type="list" allowBlank="1" showInputMessage="1" showErrorMessage="1" sqref="P1 P2 Q5 Q3:Q4">
      <formula1>"是,否"</formula1>
    </dataValidation>
  </dataValidation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"/>
  <sheetViews>
    <sheetView workbookViewId="0">
      <selection activeCell="Q8" sqref="Q8"/>
    </sheetView>
  </sheetViews>
  <sheetFormatPr defaultColWidth="8.33333333333333" defaultRowHeight="25" customHeight="1" outlineLevelRow="4"/>
  <cols>
    <col min="1" max="1" width="7.11111111111111" customWidth="1"/>
    <col min="2" max="2" width="10.7777777777778" customWidth="1"/>
    <col min="3" max="3" width="11.8888888888889" customWidth="1"/>
    <col min="4" max="4" width="10" customWidth="1"/>
    <col min="5" max="8" width="8.33333333333333" hidden="1" customWidth="1"/>
    <col min="9" max="9" width="9.11111111111111" customWidth="1"/>
    <col min="10" max="10" width="8.33333333333333" hidden="1" customWidth="1"/>
    <col min="11" max="11" width="1.22222222222222" hidden="1" customWidth="1"/>
    <col min="12" max="12" width="11.3333333333333" customWidth="1"/>
    <col min="13" max="13" width="10.2222222222222" customWidth="1"/>
    <col min="14" max="16" width="8.33333333333333" hidden="1" customWidth="1"/>
    <col min="17" max="17" width="10.6666666666667" customWidth="1"/>
    <col min="18" max="18" width="13.2222222222222" customWidth="1"/>
    <col min="19" max="19" width="13" customWidth="1"/>
    <col min="20" max="20" width="13.2222222222222" customWidth="1"/>
    <col min="21" max="16384" width="8.33333333333333" customWidth="1"/>
  </cols>
  <sheetData>
    <row r="1" customHeight="1" spans="1:20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6"/>
    </row>
    <row r="2" customHeight="1" spans="1:20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7"/>
    </row>
    <row r="3" customHeight="1" spans="1:20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7" t="s">
        <v>8</v>
      </c>
      <c r="H3" s="7" t="s">
        <v>9</v>
      </c>
      <c r="I3" s="12" t="s">
        <v>10</v>
      </c>
      <c r="J3" s="7" t="s">
        <v>11</v>
      </c>
      <c r="K3" s="7"/>
      <c r="L3" s="7" t="s">
        <v>12</v>
      </c>
      <c r="M3" s="7" t="s">
        <v>13</v>
      </c>
      <c r="N3" s="12" t="s">
        <v>14</v>
      </c>
      <c r="O3" s="12" t="s">
        <v>15</v>
      </c>
      <c r="P3" s="7" t="s">
        <v>16</v>
      </c>
      <c r="Q3" s="7" t="s">
        <v>17</v>
      </c>
      <c r="R3" s="16" t="s">
        <v>85</v>
      </c>
      <c r="S3" s="16" t="s">
        <v>86</v>
      </c>
      <c r="T3" s="16" t="s">
        <v>87</v>
      </c>
    </row>
    <row r="4" ht="18" customHeight="1" spans="1:20">
      <c r="A4" s="8"/>
      <c r="B4" s="8"/>
      <c r="C4" s="5"/>
      <c r="D4" s="8"/>
      <c r="E4" s="8"/>
      <c r="F4" s="8"/>
      <c r="G4" s="9"/>
      <c r="H4" s="9"/>
      <c r="I4" s="7"/>
      <c r="J4" s="9" t="s">
        <v>88</v>
      </c>
      <c r="K4" s="9" t="s">
        <v>89</v>
      </c>
      <c r="L4" s="9"/>
      <c r="M4" s="9"/>
      <c r="N4" s="7"/>
      <c r="O4" s="7"/>
      <c r="P4" s="9"/>
      <c r="Q4" s="9"/>
      <c r="R4" s="17"/>
      <c r="S4" s="17"/>
      <c r="T4" s="17"/>
    </row>
    <row r="5" s="20" customFormat="1" ht="33" customHeight="1" spans="1:20">
      <c r="A5" s="25">
        <v>1</v>
      </c>
      <c r="B5" s="11" t="s">
        <v>90</v>
      </c>
      <c r="C5" s="11" t="s">
        <v>91</v>
      </c>
      <c r="D5" s="11" t="s">
        <v>89</v>
      </c>
      <c r="E5" s="11">
        <v>85</v>
      </c>
      <c r="F5" s="11">
        <f>IF(H5&gt;1993,(0),IF(H5&lt;=1993,(1993-H5+1)))</f>
        <v>0</v>
      </c>
      <c r="G5" s="11"/>
      <c r="H5" s="11">
        <v>1996</v>
      </c>
      <c r="I5" s="11">
        <v>2002</v>
      </c>
      <c r="J5" s="11">
        <v>2005</v>
      </c>
      <c r="K5" s="11">
        <v>2014</v>
      </c>
      <c r="L5" s="11">
        <f>IF(G5="",(2022-H5+1),(2022-G5+1))</f>
        <v>27</v>
      </c>
      <c r="M5" s="11">
        <v>22.5</v>
      </c>
      <c r="N5" s="11">
        <v>26</v>
      </c>
      <c r="O5" s="11" t="s">
        <v>27</v>
      </c>
      <c r="P5" s="11">
        <v>0</v>
      </c>
      <c r="Q5" s="11">
        <f>(L5+M5+P5)</f>
        <v>49.5</v>
      </c>
      <c r="R5" s="11">
        <v>1454</v>
      </c>
      <c r="S5" s="11">
        <v>31897</v>
      </c>
      <c r="T5" s="11">
        <f>S5-R5</f>
        <v>30443</v>
      </c>
    </row>
  </sheetData>
  <mergeCells count="21">
    <mergeCell ref="A1:T1"/>
    <mergeCell ref="A2:T2"/>
    <mergeCell ref="J3:K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  <mergeCell ref="O3:O4"/>
    <mergeCell ref="P3:P4"/>
    <mergeCell ref="Q3:Q4"/>
    <mergeCell ref="R3:R4"/>
    <mergeCell ref="S3:S4"/>
    <mergeCell ref="T3:T4"/>
  </mergeCells>
  <dataValidations count="2">
    <dataValidation type="list" allowBlank="1" showInputMessage="1" showErrorMessage="1" sqref="D1 D2 D3:D4">
      <formula1>"正高,副高,处级,中级"</formula1>
    </dataValidation>
    <dataValidation type="list" allowBlank="1" showInputMessage="1" showErrorMessage="1" sqref="P1 P2 O5 O3:O4">
      <formula1>"是,否"</formula1>
    </dataValidation>
  </dataValidation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workbookViewId="0">
      <selection activeCell="S3" sqref="S3:T4"/>
    </sheetView>
  </sheetViews>
  <sheetFormatPr defaultColWidth="8.88888888888889" defaultRowHeight="27" customHeight="1" outlineLevelRow="6"/>
  <cols>
    <col min="1" max="1" width="8.33333333333333" customWidth="1"/>
    <col min="2" max="2" width="10.6666666666667" customWidth="1"/>
    <col min="3" max="3" width="12.5555555555556" customWidth="1"/>
    <col min="4" max="4" width="10.3333333333333" customWidth="1"/>
    <col min="5" max="8" width="8.88888888888889" hidden="1" customWidth="1"/>
    <col min="9" max="9" width="9.77777777777778" customWidth="1"/>
    <col min="10" max="12" width="8.88888888888889" hidden="1" customWidth="1"/>
    <col min="13" max="13" width="11.7777777777778" customWidth="1"/>
    <col min="14" max="14" width="10" customWidth="1"/>
    <col min="15" max="17" width="8.88888888888889" hidden="1" customWidth="1"/>
    <col min="18" max="18" width="11.1111111111111" customWidth="1"/>
    <col min="19" max="19" width="14.7777777777778" customWidth="1"/>
    <col min="20" max="20" width="14" customWidth="1"/>
  </cols>
  <sheetData>
    <row r="1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4"/>
    </row>
    <row r="2" customHeight="1" spans="1:20">
      <c r="A2" s="3" t="s">
        <v>92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5"/>
    </row>
    <row r="3" customHeight="1" spans="1:20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7" t="s">
        <v>8</v>
      </c>
      <c r="H3" s="7" t="s">
        <v>9</v>
      </c>
      <c r="I3" s="12" t="s">
        <v>10</v>
      </c>
      <c r="J3" s="7" t="s">
        <v>11</v>
      </c>
      <c r="K3" s="7"/>
      <c r="L3" s="7"/>
      <c r="M3" s="7" t="s">
        <v>12</v>
      </c>
      <c r="N3" s="7" t="s">
        <v>13</v>
      </c>
      <c r="O3" s="12" t="s">
        <v>14</v>
      </c>
      <c r="P3" s="12" t="s">
        <v>15</v>
      </c>
      <c r="Q3" s="7" t="s">
        <v>16</v>
      </c>
      <c r="R3" s="7" t="s">
        <v>17</v>
      </c>
      <c r="S3" s="16" t="s">
        <v>93</v>
      </c>
      <c r="T3" s="16" t="s">
        <v>94</v>
      </c>
    </row>
    <row r="4" customHeight="1" spans="1:20">
      <c r="A4" s="8"/>
      <c r="B4" s="8"/>
      <c r="C4" s="5"/>
      <c r="D4" s="8"/>
      <c r="E4" s="8"/>
      <c r="F4" s="8"/>
      <c r="G4" s="9"/>
      <c r="H4" s="9"/>
      <c r="I4" s="7"/>
      <c r="J4" s="9" t="s">
        <v>21</v>
      </c>
      <c r="K4" s="9" t="s">
        <v>22</v>
      </c>
      <c r="L4" s="9" t="s">
        <v>23</v>
      </c>
      <c r="M4" s="9"/>
      <c r="N4" s="9"/>
      <c r="O4" s="7"/>
      <c r="P4" s="7"/>
      <c r="Q4" s="9"/>
      <c r="R4" s="9"/>
      <c r="S4" s="17"/>
      <c r="T4" s="17"/>
    </row>
    <row r="5" customHeight="1" spans="1:20">
      <c r="A5" s="10">
        <v>1</v>
      </c>
      <c r="B5" s="11" t="s">
        <v>95</v>
      </c>
      <c r="C5" s="11" t="s">
        <v>96</v>
      </c>
      <c r="D5" s="11" t="s">
        <v>26</v>
      </c>
      <c r="E5" s="8">
        <f>IF(D5="正高",140,IF(D5="副高",105,IF(D5="处级",105,IF(D5="中级",90,IF(D5="初级",85)))))</f>
        <v>105</v>
      </c>
      <c r="F5" s="11">
        <v>9</v>
      </c>
      <c r="G5" s="11">
        <v>1970</v>
      </c>
      <c r="H5" s="11">
        <v>1965</v>
      </c>
      <c r="I5" s="11">
        <v>1990</v>
      </c>
      <c r="J5" s="11">
        <v>1987</v>
      </c>
      <c r="K5" s="11">
        <v>1993</v>
      </c>
      <c r="L5" s="11"/>
      <c r="M5" s="8">
        <v>58</v>
      </c>
      <c r="N5" s="13">
        <f>IF(D5="正高",(2022-L5+1)*2.5+(L5-K5)*2+(K5-J5)*1.5,IF(D5="副高",(2022-K5+1)*2+(K5-J5)*1.5,IF(D5="处级",(2021-K5+1)*2+(K5-J5)*1.5,IF(D5="中级",(2022-J5+1)*1.5))))</f>
        <v>69</v>
      </c>
      <c r="O5" s="8">
        <v>57</v>
      </c>
      <c r="P5" s="8"/>
      <c r="Q5" s="18">
        <f>IF(D5="正高",3,IF(O5&gt;=30,3,IF(P5="是",3)))</f>
        <v>3</v>
      </c>
      <c r="R5" s="8">
        <v>130</v>
      </c>
      <c r="S5" s="19">
        <v>42229</v>
      </c>
      <c r="T5" s="19">
        <v>42229</v>
      </c>
    </row>
    <row r="6" customHeight="1" spans="1:20">
      <c r="A6" s="10">
        <v>2</v>
      </c>
      <c r="B6" s="11" t="s">
        <v>97</v>
      </c>
      <c r="C6" s="11" t="s">
        <v>98</v>
      </c>
      <c r="D6" s="11" t="s">
        <v>26</v>
      </c>
      <c r="E6" s="8">
        <f>IF(D6="正高",140,IF(D6="副高",105,IF(D6="处级",105,IF(D6="中级",90,IF(D6="初级",85)))))</f>
        <v>105</v>
      </c>
      <c r="F6" s="11"/>
      <c r="G6" s="11">
        <v>1994</v>
      </c>
      <c r="H6" s="11">
        <v>1998</v>
      </c>
      <c r="I6" s="11">
        <v>2000</v>
      </c>
      <c r="J6" s="11">
        <v>2003</v>
      </c>
      <c r="K6" s="11">
        <v>2015</v>
      </c>
      <c r="L6" s="11"/>
      <c r="M6" s="8">
        <f>IF(G6="",(2022-H6+1),(2022-G6+1))</f>
        <v>29</v>
      </c>
      <c r="N6" s="8">
        <v>34</v>
      </c>
      <c r="O6" s="8">
        <v>29</v>
      </c>
      <c r="P6" s="8"/>
      <c r="Q6" s="18">
        <v>0</v>
      </c>
      <c r="R6" s="8">
        <v>63</v>
      </c>
      <c r="S6" s="19">
        <v>22607</v>
      </c>
      <c r="T6" s="19">
        <v>22607</v>
      </c>
    </row>
    <row r="7" customHeight="1" spans="1:20">
      <c r="A7" s="10">
        <v>3</v>
      </c>
      <c r="B7" s="11" t="s">
        <v>99</v>
      </c>
      <c r="C7" s="11" t="s">
        <v>98</v>
      </c>
      <c r="D7" s="11" t="s">
        <v>26</v>
      </c>
      <c r="E7" s="8">
        <v>105</v>
      </c>
      <c r="F7" s="11">
        <v>0</v>
      </c>
      <c r="G7" s="11">
        <v>1994</v>
      </c>
      <c r="H7" s="11">
        <v>1997</v>
      </c>
      <c r="I7" s="11">
        <v>1997</v>
      </c>
      <c r="J7" s="11">
        <v>2004</v>
      </c>
      <c r="K7" s="11">
        <v>2021</v>
      </c>
      <c r="L7" s="11"/>
      <c r="M7" s="8">
        <v>29</v>
      </c>
      <c r="N7" s="8">
        <v>29.5</v>
      </c>
      <c r="O7" s="8">
        <v>29</v>
      </c>
      <c r="P7" s="8"/>
      <c r="Q7" s="18">
        <v>0</v>
      </c>
      <c r="R7" s="8">
        <v>58.5</v>
      </c>
      <c r="S7" s="19">
        <v>22607</v>
      </c>
      <c r="T7" s="19">
        <v>8768</v>
      </c>
    </row>
  </sheetData>
  <mergeCells count="20">
    <mergeCell ref="A1:T1"/>
    <mergeCell ref="A2:T2"/>
    <mergeCell ref="J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  <mergeCell ref="N3:N4"/>
    <mergeCell ref="O3:O4"/>
    <mergeCell ref="P3:P4"/>
    <mergeCell ref="Q3:Q4"/>
    <mergeCell ref="R3:R4"/>
    <mergeCell ref="S3:S4"/>
    <mergeCell ref="T3:T4"/>
  </mergeCells>
  <dataValidations count="3">
    <dataValidation type="list" allowBlank="1" showInputMessage="1" showErrorMessage="1" sqref="D1 D2 D5 D6 D7 D3:D4">
      <formula1>"正高,副高,处级,中级"</formula1>
    </dataValidation>
    <dataValidation type="list" allowBlank="1" showInputMessage="1" showErrorMessage="1" sqref="P1 P2">
      <formula1>"是,否"</formula1>
    </dataValidation>
    <dataValidation type="list" allowBlank="1" showInputMessage="1" showErrorMessage="1" sqref="P5 P6 P7 P3:P4">
      <formula1>"是"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在职干部全额</vt:lpstr>
      <vt:lpstr>在职干部差额</vt:lpstr>
      <vt:lpstr>退休干部全额</vt:lpstr>
      <vt:lpstr>在职工人全额</vt:lpstr>
      <vt:lpstr>附属中学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jjjc</dc:creator>
  <cp:lastModifiedBy>jjjc</cp:lastModifiedBy>
  <dcterms:created xsi:type="dcterms:W3CDTF">2021-08-30T02:00:00Z</dcterms:created>
  <dcterms:modified xsi:type="dcterms:W3CDTF">2022-11-22T06:30:06Z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01B2E9F8F66D4B8083FCAE99B346EA4C</vt:lpwstr>
  </property>
</Properties>
</file>